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5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7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8.xml" ContentType="application/vnd.openxmlformats-officedocument.spreadsheetml.chart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9.xml" ContentType="application/vnd.openxmlformats-officedocument.spreadsheetml.chart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counties.sharepoint.com/facfiles/Public Policy/Research/2019 RevExp Book/Expenditures/"/>
    </mc:Choice>
  </mc:AlternateContent>
  <xr:revisionPtr revIDLastSave="1194" documentId="8_{B47A2C0A-0F38-40BD-9179-D3E5301696D2}" xr6:coauthVersionLast="45" xr6:coauthVersionMax="45" xr10:uidLastSave="{AD97703F-2A71-4648-8717-D0B41BA0976C}"/>
  <bookViews>
    <workbookView xWindow="28680" yWindow="-120" windowWidth="29040" windowHeight="15840" firstSheet="40" activeTab="40" xr2:uid="{00000000-000D-0000-FFFF-FFFF00000000}"/>
  </bookViews>
  <sheets>
    <sheet name="Bar Chart - 5 Year Outlook" sheetId="47" r:id="rId1"/>
    <sheet name="5 Year Outlook" sheetId="1" r:id="rId2"/>
    <sheet name="% 5 Year Outlook " sheetId="7" r:id="rId3"/>
    <sheet name="$ County by County" sheetId="2" r:id="rId4"/>
    <sheet name="% County by County" sheetId="5" r:id="rId5"/>
    <sheet name="Per Capita" sheetId="6" r:id="rId6"/>
    <sheet name="Pie Chart - % Statewide" sheetId="37" r:id="rId7"/>
    <sheet name="General Government" sheetId="8" r:id="rId8"/>
    <sheet name="% General Government" sheetId="18" r:id="rId9"/>
    <sheet name="Pie Chart - % General Gov" sheetId="38" r:id="rId10"/>
    <sheet name="PC General Government" sheetId="27" r:id="rId11"/>
    <sheet name="Public Safety" sheetId="9" r:id="rId12"/>
    <sheet name="% Public Safety" sheetId="19" r:id="rId13"/>
    <sheet name="Pie Chart - % Public Safety" sheetId="40" r:id="rId14"/>
    <sheet name="PC Public Safety" sheetId="28" r:id="rId15"/>
    <sheet name="Physical Environment" sheetId="10" r:id="rId16"/>
    <sheet name="% Physical Environment" sheetId="20" r:id="rId17"/>
    <sheet name="Pie Chart Physical Environment" sheetId="41" r:id="rId18"/>
    <sheet name="PC Physical Environment" sheetId="29" r:id="rId19"/>
    <sheet name="Transportation" sheetId="11" r:id="rId20"/>
    <sheet name="% Transportation" sheetId="21" r:id="rId21"/>
    <sheet name="Pie Chart - Transportation" sheetId="42" r:id="rId22"/>
    <sheet name="PC Transportation " sheetId="30" r:id="rId23"/>
    <sheet name="Economic Environment" sheetId="12" r:id="rId24"/>
    <sheet name="% Economic Environment " sheetId="22" r:id="rId25"/>
    <sheet name="Pie Chart Economic Environment" sheetId="43" r:id="rId26"/>
    <sheet name="PC Economic Environment" sheetId="31" r:id="rId27"/>
    <sheet name="Human Services" sheetId="13" r:id="rId28"/>
    <sheet name="% Human Services" sheetId="23" r:id="rId29"/>
    <sheet name="Pie Chart - Human Services" sheetId="44" r:id="rId30"/>
    <sheet name="PC Human Services" sheetId="32" r:id="rId31"/>
    <sheet name="Culture &amp; Recreation" sheetId="14" r:id="rId32"/>
    <sheet name="% Culture &amp; Recreation" sheetId="24" r:id="rId33"/>
    <sheet name="Pie Chart Culture &amp; Recreation" sheetId="45" r:id="rId34"/>
    <sheet name="PC Culture &amp; Recreation" sheetId="33" r:id="rId35"/>
    <sheet name="Other Uses and Non-Operating" sheetId="15" r:id="rId36"/>
    <sheet name="PC Other Uses and Non-Operating" sheetId="34" r:id="rId37"/>
    <sheet name="Court-Related Expenditures" sheetId="16" r:id="rId38"/>
    <sheet name="% Court-Related Expenditures" sheetId="26" r:id="rId39"/>
    <sheet name="Pie Chart - Court-Related" sheetId="46" r:id="rId40"/>
    <sheet name="PC Court-Related Expenditures" sheetId="35" r:id="rId41"/>
    <sheet name="EDR 2017 Detail Data" sheetId="17" state="hidden" r:id="rId42"/>
    <sheet name=" EDR 2017 Jacksonville Data" sheetId="36" state="hidden" r:id="rId4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0" i="34" l="1"/>
  <c r="B4" i="34"/>
  <c r="B5" i="34"/>
  <c r="B6" i="34"/>
  <c r="B7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3" i="34"/>
  <c r="C21" i="1"/>
  <c r="D21" i="1"/>
  <c r="E21" i="1"/>
  <c r="F21" i="1"/>
  <c r="G21" i="1"/>
  <c r="B21" i="1"/>
  <c r="I2" i="6" l="1"/>
  <c r="B2" i="6"/>
  <c r="L69" i="2" l="1"/>
  <c r="J60" i="6" l="1"/>
  <c r="F20" i="1" l="1"/>
  <c r="F19" i="1"/>
  <c r="F18" i="1"/>
  <c r="F17" i="1"/>
  <c r="F16" i="1"/>
  <c r="F15" i="1"/>
  <c r="F14" i="1"/>
  <c r="F13" i="1"/>
  <c r="F12" i="1"/>
  <c r="E20" i="1"/>
  <c r="E19" i="1"/>
  <c r="E18" i="1"/>
  <c r="E17" i="1"/>
  <c r="E16" i="1"/>
  <c r="E15" i="1"/>
  <c r="E14" i="1"/>
  <c r="E13" i="1"/>
  <c r="E12" i="1"/>
  <c r="D20" i="1"/>
  <c r="D19" i="1"/>
  <c r="D18" i="1"/>
  <c r="D17" i="1"/>
  <c r="D16" i="1"/>
  <c r="D15" i="1"/>
  <c r="D14" i="1"/>
  <c r="D13" i="1"/>
  <c r="D12" i="1"/>
  <c r="C20" i="1"/>
  <c r="C19" i="1"/>
  <c r="C18" i="1"/>
  <c r="C17" i="1"/>
  <c r="C16" i="1"/>
  <c r="C15" i="1"/>
  <c r="C14" i="1"/>
  <c r="C13" i="1"/>
  <c r="C12" i="1"/>
  <c r="B20" i="1"/>
  <c r="B19" i="1"/>
  <c r="B18" i="1"/>
  <c r="B17" i="1"/>
  <c r="B16" i="1"/>
  <c r="B15" i="1"/>
  <c r="B14" i="1"/>
  <c r="B13" i="1"/>
  <c r="B12" i="1"/>
  <c r="N73" i="36" l="1"/>
  <c r="O73" i="36" s="1"/>
  <c r="N72" i="36"/>
  <c r="N71" i="36"/>
  <c r="O71" i="36" s="1"/>
  <c r="N69" i="36"/>
  <c r="O69" i="36" s="1"/>
  <c r="N68" i="36"/>
  <c r="O68" i="36" s="1"/>
  <c r="N67" i="36"/>
  <c r="O67" i="36" s="1"/>
  <c r="N66" i="36"/>
  <c r="N65" i="36"/>
  <c r="O65" i="36" s="1"/>
  <c r="N63" i="36"/>
  <c r="O63" i="36" s="1"/>
  <c r="N62" i="36"/>
  <c r="O62" i="36" s="1"/>
  <c r="N61" i="36"/>
  <c r="O61" i="36" s="1"/>
  <c r="N60" i="36"/>
  <c r="N59" i="36"/>
  <c r="O59" i="36" s="1"/>
  <c r="M58" i="36"/>
  <c r="L58" i="36"/>
  <c r="K58" i="36"/>
  <c r="J58" i="36"/>
  <c r="I58" i="36"/>
  <c r="H58" i="36"/>
  <c r="G58" i="36"/>
  <c r="F58" i="36"/>
  <c r="E58" i="36"/>
  <c r="D58" i="36"/>
  <c r="N57" i="36"/>
  <c r="O57" i="36" s="1"/>
  <c r="N56" i="36"/>
  <c r="O56" i="36" s="1"/>
  <c r="M55" i="36"/>
  <c r="L55" i="36"/>
  <c r="K55" i="36"/>
  <c r="J55" i="36"/>
  <c r="I55" i="36"/>
  <c r="H55" i="36"/>
  <c r="G55" i="36"/>
  <c r="F55" i="36"/>
  <c r="E55" i="36"/>
  <c r="D55" i="36"/>
  <c r="N54" i="36"/>
  <c r="O54" i="36" s="1"/>
  <c r="N53" i="36"/>
  <c r="O53" i="36" s="1"/>
  <c r="N52" i="36"/>
  <c r="O52" i="36" s="1"/>
  <c r="N51" i="36"/>
  <c r="O51" i="36" s="1"/>
  <c r="N50" i="36"/>
  <c r="O50" i="36" s="1"/>
  <c r="N49" i="36"/>
  <c r="O49" i="36" s="1"/>
  <c r="M48" i="36"/>
  <c r="L48" i="36"/>
  <c r="K48" i="36"/>
  <c r="J48" i="36"/>
  <c r="I48" i="36"/>
  <c r="H48" i="36"/>
  <c r="G48" i="36"/>
  <c r="F48" i="36"/>
  <c r="E48" i="36"/>
  <c r="D48" i="36"/>
  <c r="N47" i="36"/>
  <c r="O47" i="36" s="1"/>
  <c r="N46" i="36"/>
  <c r="O46" i="36" s="1"/>
  <c r="N45" i="36"/>
  <c r="O45" i="36" s="1"/>
  <c r="N44" i="36"/>
  <c r="O44" i="36" s="1"/>
  <c r="N43" i="36"/>
  <c r="O43" i="36" s="1"/>
  <c r="M42" i="36"/>
  <c r="L42" i="36"/>
  <c r="K42" i="36"/>
  <c r="J42" i="36"/>
  <c r="I42" i="36"/>
  <c r="H42" i="36"/>
  <c r="G42" i="36"/>
  <c r="F42" i="36"/>
  <c r="E42" i="36"/>
  <c r="D42" i="36"/>
  <c r="N42" i="36" s="1"/>
  <c r="O42" i="36" s="1"/>
  <c r="N41" i="36"/>
  <c r="O41" i="36" s="1"/>
  <c r="N40" i="36"/>
  <c r="O40" i="36" s="1"/>
  <c r="N39" i="36"/>
  <c r="O39" i="36" s="1"/>
  <c r="N38" i="36"/>
  <c r="O38" i="36" s="1"/>
  <c r="N37" i="36"/>
  <c r="O37" i="36" s="1"/>
  <c r="M36" i="36"/>
  <c r="L36" i="36"/>
  <c r="K36" i="36"/>
  <c r="J36" i="36"/>
  <c r="I36" i="36"/>
  <c r="H36" i="36"/>
  <c r="G36" i="36"/>
  <c r="F36" i="36"/>
  <c r="E36" i="36"/>
  <c r="D36" i="36"/>
  <c r="N35" i="36"/>
  <c r="O35" i="36" s="1"/>
  <c r="N34" i="36"/>
  <c r="O34" i="36" s="1"/>
  <c r="N33" i="36"/>
  <c r="O33" i="36" s="1"/>
  <c r="N32" i="36"/>
  <c r="O32" i="36" s="1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 s="1"/>
  <c r="N28" i="36"/>
  <c r="O28" i="36" s="1"/>
  <c r="N27" i="36"/>
  <c r="O27" i="36" s="1"/>
  <c r="N26" i="36"/>
  <c r="O26" i="36" s="1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 s="1"/>
  <c r="N21" i="36"/>
  <c r="O21" i="36" s="1"/>
  <c r="N20" i="36"/>
  <c r="O20" i="36" s="1"/>
  <c r="N19" i="36"/>
  <c r="O19" i="36" s="1"/>
  <c r="N18" i="36"/>
  <c r="O18" i="36" s="1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L75" i="36" s="1"/>
  <c r="K5" i="36"/>
  <c r="K75" i="36" s="1"/>
  <c r="J5" i="36"/>
  <c r="J75" i="36" s="1"/>
  <c r="I5" i="36"/>
  <c r="H5" i="36"/>
  <c r="H75" i="36" s="1"/>
  <c r="G5" i="36"/>
  <c r="G75" i="36" s="1"/>
  <c r="F5" i="36"/>
  <c r="F75" i="36" s="1"/>
  <c r="E5" i="36"/>
  <c r="D5" i="36"/>
  <c r="E17" i="35"/>
  <c r="D17" i="35"/>
  <c r="C17" i="35"/>
  <c r="B17" i="35"/>
  <c r="H4" i="33"/>
  <c r="H5" i="33"/>
  <c r="H6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G4" i="33"/>
  <c r="G5" i="33"/>
  <c r="G6" i="33"/>
  <c r="G7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G27" i="33"/>
  <c r="G28" i="33"/>
  <c r="G29" i="33"/>
  <c r="G30" i="33"/>
  <c r="G31" i="33"/>
  <c r="G32" i="33"/>
  <c r="G33" i="33"/>
  <c r="G34" i="33"/>
  <c r="G35" i="33"/>
  <c r="G36" i="33"/>
  <c r="G37" i="33"/>
  <c r="G38" i="33"/>
  <c r="G39" i="33"/>
  <c r="G40" i="33"/>
  <c r="G41" i="33"/>
  <c r="G42" i="33"/>
  <c r="G43" i="33"/>
  <c r="G44" i="33"/>
  <c r="G45" i="33"/>
  <c r="G46" i="33"/>
  <c r="G47" i="33"/>
  <c r="G48" i="33"/>
  <c r="G49" i="33"/>
  <c r="G50" i="33"/>
  <c r="G51" i="33"/>
  <c r="G52" i="33"/>
  <c r="G53" i="33"/>
  <c r="G54" i="33"/>
  <c r="G55" i="33"/>
  <c r="G56" i="33"/>
  <c r="G57" i="33"/>
  <c r="G58" i="33"/>
  <c r="G59" i="33"/>
  <c r="G60" i="33"/>
  <c r="G61" i="33"/>
  <c r="G62" i="33"/>
  <c r="G63" i="33"/>
  <c r="G64" i="33"/>
  <c r="G65" i="33"/>
  <c r="G66" i="33"/>
  <c r="G67" i="33"/>
  <c r="G68" i="33"/>
  <c r="G69" i="33"/>
  <c r="F4" i="33"/>
  <c r="F5" i="33"/>
  <c r="F6" i="33"/>
  <c r="F7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36" i="33"/>
  <c r="F37" i="33"/>
  <c r="F38" i="33"/>
  <c r="F39" i="33"/>
  <c r="F40" i="33"/>
  <c r="F41" i="33"/>
  <c r="F42" i="33"/>
  <c r="F43" i="33"/>
  <c r="F44" i="33"/>
  <c r="F45" i="33"/>
  <c r="F46" i="33"/>
  <c r="F47" i="33"/>
  <c r="F48" i="33"/>
  <c r="F49" i="33"/>
  <c r="F50" i="33"/>
  <c r="F51" i="33"/>
  <c r="F52" i="33"/>
  <c r="F53" i="33"/>
  <c r="F54" i="33"/>
  <c r="F55" i="33"/>
  <c r="F56" i="33"/>
  <c r="F57" i="33"/>
  <c r="F58" i="33"/>
  <c r="F59" i="33"/>
  <c r="F60" i="33"/>
  <c r="F61" i="33"/>
  <c r="F62" i="33"/>
  <c r="F63" i="33"/>
  <c r="F64" i="33"/>
  <c r="F65" i="33"/>
  <c r="F66" i="33"/>
  <c r="F67" i="33"/>
  <c r="F68" i="33"/>
  <c r="F69" i="33"/>
  <c r="E4" i="33"/>
  <c r="E5" i="33"/>
  <c r="E6" i="33"/>
  <c r="E7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61" i="33"/>
  <c r="E62" i="33"/>
  <c r="E63" i="33"/>
  <c r="E64" i="33"/>
  <c r="E65" i="33"/>
  <c r="E66" i="33"/>
  <c r="E67" i="33"/>
  <c r="E68" i="33"/>
  <c r="E69" i="33"/>
  <c r="D4" i="33"/>
  <c r="D5" i="33"/>
  <c r="D6" i="33"/>
  <c r="D7" i="33"/>
  <c r="D8" i="33"/>
  <c r="D9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C4" i="33"/>
  <c r="C5" i="33"/>
  <c r="C6" i="33"/>
  <c r="C7" i="33"/>
  <c r="C8" i="33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64" i="33"/>
  <c r="C65" i="33"/>
  <c r="C66" i="33"/>
  <c r="C67" i="33"/>
  <c r="C68" i="33"/>
  <c r="C69" i="33"/>
  <c r="B4" i="33"/>
  <c r="B5" i="33"/>
  <c r="B6" i="33"/>
  <c r="B7" i="33"/>
  <c r="B8" i="33"/>
  <c r="B9" i="33"/>
  <c r="B10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65" i="33"/>
  <c r="B66" i="33"/>
  <c r="B67" i="33"/>
  <c r="B68" i="33"/>
  <c r="B69" i="33"/>
  <c r="H3" i="33"/>
  <c r="G3" i="33"/>
  <c r="F3" i="33"/>
  <c r="E3" i="33"/>
  <c r="D3" i="33"/>
  <c r="C3" i="33"/>
  <c r="B3" i="33"/>
  <c r="G4" i="32"/>
  <c r="G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F4" i="32"/>
  <c r="F5" i="32"/>
  <c r="F6" i="32"/>
  <c r="F7" i="32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F49" i="32"/>
  <c r="F50" i="32"/>
  <c r="F51" i="32"/>
  <c r="F52" i="32"/>
  <c r="F53" i="32"/>
  <c r="F54" i="32"/>
  <c r="F55" i="32"/>
  <c r="F56" i="32"/>
  <c r="F57" i="32"/>
  <c r="F58" i="32"/>
  <c r="F59" i="32"/>
  <c r="F60" i="32"/>
  <c r="F61" i="32"/>
  <c r="F62" i="32"/>
  <c r="F63" i="32"/>
  <c r="F64" i="32"/>
  <c r="F65" i="32"/>
  <c r="F66" i="32"/>
  <c r="F67" i="32"/>
  <c r="F68" i="32"/>
  <c r="F69" i="32"/>
  <c r="E4" i="32"/>
  <c r="E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66" i="32"/>
  <c r="E67" i="32"/>
  <c r="E68" i="32"/>
  <c r="E69" i="32"/>
  <c r="D4" i="32"/>
  <c r="D5" i="32"/>
  <c r="D6" i="32"/>
  <c r="D7" i="32"/>
  <c r="D8" i="32"/>
  <c r="D9" i="3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69" i="32"/>
  <c r="C4" i="32"/>
  <c r="C5" i="32"/>
  <c r="C6" i="32"/>
  <c r="C7" i="32"/>
  <c r="C8" i="32"/>
  <c r="C9" i="32"/>
  <c r="C10" i="32"/>
  <c r="C11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C53" i="32"/>
  <c r="C54" i="32"/>
  <c r="C55" i="32"/>
  <c r="C56" i="32"/>
  <c r="C57" i="32"/>
  <c r="C58" i="32"/>
  <c r="C59" i="32"/>
  <c r="C60" i="32"/>
  <c r="C61" i="32"/>
  <c r="C62" i="32"/>
  <c r="C63" i="32"/>
  <c r="C64" i="32"/>
  <c r="C65" i="32"/>
  <c r="C66" i="32"/>
  <c r="C67" i="32"/>
  <c r="C68" i="32"/>
  <c r="C69" i="32"/>
  <c r="B4" i="32"/>
  <c r="B5" i="32"/>
  <c r="B6" i="32"/>
  <c r="B7" i="32"/>
  <c r="B8" i="32"/>
  <c r="B9" i="32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53" i="32"/>
  <c r="B54" i="32"/>
  <c r="B55" i="32"/>
  <c r="B56" i="32"/>
  <c r="B57" i="32"/>
  <c r="B58" i="32"/>
  <c r="B59" i="32"/>
  <c r="B60" i="32"/>
  <c r="B61" i="32"/>
  <c r="B62" i="32"/>
  <c r="B63" i="32"/>
  <c r="B64" i="32"/>
  <c r="B65" i="32"/>
  <c r="B66" i="32"/>
  <c r="B67" i="32"/>
  <c r="B68" i="32"/>
  <c r="B69" i="32"/>
  <c r="G3" i="32"/>
  <c r="F3" i="32"/>
  <c r="E3" i="32"/>
  <c r="D3" i="32"/>
  <c r="C3" i="32"/>
  <c r="B3" i="32"/>
  <c r="F4" i="3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E4" i="31"/>
  <c r="E5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D4" i="31"/>
  <c r="D5" i="31"/>
  <c r="D6" i="31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C4" i="31"/>
  <c r="C5" i="31"/>
  <c r="C6" i="31"/>
  <c r="C7" i="31"/>
  <c r="C8" i="31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63" i="31"/>
  <c r="C64" i="31"/>
  <c r="C65" i="31"/>
  <c r="C66" i="31"/>
  <c r="C67" i="31"/>
  <c r="C68" i="31"/>
  <c r="C69" i="31"/>
  <c r="B4" i="31"/>
  <c r="B5" i="31"/>
  <c r="B6" i="31"/>
  <c r="B7" i="31"/>
  <c r="B8" i="31"/>
  <c r="B9" i="31"/>
  <c r="B10" i="31"/>
  <c r="B11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B48" i="31"/>
  <c r="B49" i="31"/>
  <c r="B50" i="31"/>
  <c r="B51" i="31"/>
  <c r="B52" i="31"/>
  <c r="B53" i="31"/>
  <c r="B54" i="31"/>
  <c r="B55" i="31"/>
  <c r="B56" i="31"/>
  <c r="B57" i="31"/>
  <c r="B58" i="31"/>
  <c r="B59" i="31"/>
  <c r="B60" i="31"/>
  <c r="B61" i="31"/>
  <c r="B62" i="31"/>
  <c r="B63" i="31"/>
  <c r="B64" i="31"/>
  <c r="B65" i="31"/>
  <c r="B66" i="31"/>
  <c r="B67" i="31"/>
  <c r="B68" i="31"/>
  <c r="B69" i="31"/>
  <c r="F3" i="31"/>
  <c r="E3" i="31"/>
  <c r="D3" i="31"/>
  <c r="C3" i="31"/>
  <c r="B3" i="31"/>
  <c r="G4" i="30"/>
  <c r="G5" i="30"/>
  <c r="G6" i="30"/>
  <c r="G7" i="30"/>
  <c r="G8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G35" i="30"/>
  <c r="G36" i="30"/>
  <c r="G37" i="30"/>
  <c r="G38" i="30"/>
  <c r="G39" i="30"/>
  <c r="G40" i="30"/>
  <c r="G41" i="30"/>
  <c r="G42" i="30"/>
  <c r="G43" i="30"/>
  <c r="G44" i="30"/>
  <c r="G45" i="30"/>
  <c r="G46" i="30"/>
  <c r="G47" i="30"/>
  <c r="G48" i="30"/>
  <c r="G49" i="30"/>
  <c r="G50" i="30"/>
  <c r="G51" i="30"/>
  <c r="G52" i="30"/>
  <c r="G53" i="30"/>
  <c r="G54" i="30"/>
  <c r="G55" i="30"/>
  <c r="G56" i="30"/>
  <c r="G57" i="30"/>
  <c r="G58" i="30"/>
  <c r="G59" i="30"/>
  <c r="G60" i="30"/>
  <c r="G61" i="30"/>
  <c r="G62" i="30"/>
  <c r="G63" i="30"/>
  <c r="G64" i="30"/>
  <c r="G65" i="30"/>
  <c r="G66" i="30"/>
  <c r="G67" i="30"/>
  <c r="G68" i="30"/>
  <c r="G69" i="30"/>
  <c r="F4" i="30"/>
  <c r="F5" i="30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F47" i="30"/>
  <c r="F48" i="30"/>
  <c r="F49" i="30"/>
  <c r="F50" i="30"/>
  <c r="F51" i="30"/>
  <c r="F52" i="30"/>
  <c r="F53" i="30"/>
  <c r="F54" i="30"/>
  <c r="F55" i="30"/>
  <c r="F56" i="30"/>
  <c r="F57" i="30"/>
  <c r="F58" i="30"/>
  <c r="F59" i="30"/>
  <c r="F60" i="30"/>
  <c r="F61" i="30"/>
  <c r="F62" i="30"/>
  <c r="F63" i="30"/>
  <c r="F64" i="30"/>
  <c r="F65" i="30"/>
  <c r="F66" i="30"/>
  <c r="F67" i="30"/>
  <c r="F68" i="30"/>
  <c r="F69" i="30"/>
  <c r="E4" i="30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D4" i="30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C4" i="30"/>
  <c r="C5" i="30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68" i="30"/>
  <c r="C69" i="30"/>
  <c r="B4" i="30"/>
  <c r="B5" i="30"/>
  <c r="B6" i="30"/>
  <c r="B7" i="30"/>
  <c r="B8" i="30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G3" i="30"/>
  <c r="F3" i="30"/>
  <c r="E3" i="30"/>
  <c r="D3" i="30"/>
  <c r="C3" i="30"/>
  <c r="I4" i="29"/>
  <c r="I5" i="29"/>
  <c r="I6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43" i="29"/>
  <c r="I44" i="29"/>
  <c r="I45" i="29"/>
  <c r="I46" i="29"/>
  <c r="I47" i="29"/>
  <c r="I48" i="29"/>
  <c r="I49" i="29"/>
  <c r="I50" i="29"/>
  <c r="I51" i="29"/>
  <c r="I52" i="29"/>
  <c r="I53" i="29"/>
  <c r="I54" i="29"/>
  <c r="I55" i="29"/>
  <c r="I56" i="29"/>
  <c r="I57" i="29"/>
  <c r="I58" i="29"/>
  <c r="I59" i="29"/>
  <c r="I60" i="29"/>
  <c r="I61" i="29"/>
  <c r="I62" i="29"/>
  <c r="I63" i="29"/>
  <c r="I64" i="29"/>
  <c r="I65" i="29"/>
  <c r="I66" i="29"/>
  <c r="I67" i="29"/>
  <c r="I68" i="29"/>
  <c r="I69" i="29"/>
  <c r="H4" i="29"/>
  <c r="H5" i="29"/>
  <c r="H6" i="29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H53" i="29"/>
  <c r="H54" i="29"/>
  <c r="H55" i="29"/>
  <c r="H56" i="29"/>
  <c r="H57" i="29"/>
  <c r="H58" i="29"/>
  <c r="H59" i="29"/>
  <c r="H60" i="29"/>
  <c r="H61" i="29"/>
  <c r="H62" i="29"/>
  <c r="H63" i="29"/>
  <c r="H64" i="29"/>
  <c r="H65" i="29"/>
  <c r="H66" i="29"/>
  <c r="H67" i="29"/>
  <c r="H68" i="29"/>
  <c r="H69" i="29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G54" i="29"/>
  <c r="G55" i="29"/>
  <c r="G56" i="29"/>
  <c r="G57" i="29"/>
  <c r="G58" i="29"/>
  <c r="G59" i="29"/>
  <c r="G60" i="29"/>
  <c r="G61" i="29"/>
  <c r="G62" i="29"/>
  <c r="G63" i="29"/>
  <c r="G64" i="29"/>
  <c r="G65" i="29"/>
  <c r="G66" i="29"/>
  <c r="G67" i="29"/>
  <c r="G68" i="29"/>
  <c r="G69" i="29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F53" i="29"/>
  <c r="F54" i="29"/>
  <c r="F55" i="29"/>
  <c r="F56" i="29"/>
  <c r="F57" i="29"/>
  <c r="F58" i="29"/>
  <c r="F59" i="29"/>
  <c r="F60" i="29"/>
  <c r="F61" i="29"/>
  <c r="F62" i="29"/>
  <c r="F63" i="29"/>
  <c r="F64" i="29"/>
  <c r="F65" i="29"/>
  <c r="F66" i="29"/>
  <c r="F67" i="29"/>
  <c r="F68" i="29"/>
  <c r="F69" i="29"/>
  <c r="E4" i="29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C4" i="29"/>
  <c r="C5" i="29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69" i="29"/>
  <c r="B4" i="29"/>
  <c r="B5" i="29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I3" i="29"/>
  <c r="H3" i="29"/>
  <c r="G3" i="29"/>
  <c r="F3" i="29"/>
  <c r="E3" i="29"/>
  <c r="D3" i="29"/>
  <c r="C3" i="29"/>
  <c r="B3" i="29"/>
  <c r="J4" i="28"/>
  <c r="J5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/>
  <c r="J41" i="28"/>
  <c r="J42" i="28"/>
  <c r="J43" i="28"/>
  <c r="J44" i="28"/>
  <c r="J45" i="28"/>
  <c r="J46" i="28"/>
  <c r="J47" i="28"/>
  <c r="J48" i="28"/>
  <c r="J49" i="28"/>
  <c r="J50" i="28"/>
  <c r="J51" i="28"/>
  <c r="J52" i="28"/>
  <c r="J53" i="28"/>
  <c r="J54" i="28"/>
  <c r="J55" i="28"/>
  <c r="J56" i="28"/>
  <c r="J57" i="28"/>
  <c r="J58" i="28"/>
  <c r="J59" i="28"/>
  <c r="J60" i="28"/>
  <c r="J61" i="28"/>
  <c r="J62" i="28"/>
  <c r="J63" i="28"/>
  <c r="J64" i="28"/>
  <c r="J65" i="28"/>
  <c r="J66" i="28"/>
  <c r="J67" i="28"/>
  <c r="J68" i="28"/>
  <c r="J69" i="28"/>
  <c r="I4" i="28"/>
  <c r="I5" i="28"/>
  <c r="I6" i="28"/>
  <c r="I7" i="28"/>
  <c r="I8" i="28"/>
  <c r="I9" i="28"/>
  <c r="I10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H4" i="28"/>
  <c r="H5" i="28"/>
  <c r="H6" i="28"/>
  <c r="H7" i="28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57" i="28"/>
  <c r="H58" i="28"/>
  <c r="H59" i="28"/>
  <c r="H60" i="28"/>
  <c r="H61" i="28"/>
  <c r="H62" i="28"/>
  <c r="H63" i="28"/>
  <c r="H64" i="28"/>
  <c r="H65" i="28"/>
  <c r="H66" i="28"/>
  <c r="H67" i="28"/>
  <c r="H68" i="28"/>
  <c r="H69" i="28"/>
  <c r="G4" i="28"/>
  <c r="G5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F4" i="28"/>
  <c r="F5" i="28"/>
  <c r="F6" i="28"/>
  <c r="F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0" i="28"/>
  <c r="F61" i="28"/>
  <c r="F62" i="28"/>
  <c r="F63" i="28"/>
  <c r="F64" i="28"/>
  <c r="F65" i="28"/>
  <c r="F66" i="28"/>
  <c r="F67" i="28"/>
  <c r="F68" i="28"/>
  <c r="F69" i="28"/>
  <c r="E4" i="28"/>
  <c r="E5" i="28"/>
  <c r="E6" i="28"/>
  <c r="E7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E64" i="28"/>
  <c r="E65" i="28"/>
  <c r="E66" i="28"/>
  <c r="E67" i="28"/>
  <c r="E68" i="28"/>
  <c r="E69" i="28"/>
  <c r="D4" i="28"/>
  <c r="D5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C4" i="28"/>
  <c r="C5" i="28"/>
  <c r="C6" i="28"/>
  <c r="C7" i="28"/>
  <c r="C8" i="28"/>
  <c r="C9" i="28"/>
  <c r="C10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C64" i="28"/>
  <c r="C65" i="28"/>
  <c r="C66" i="28"/>
  <c r="C67" i="28"/>
  <c r="C68" i="28"/>
  <c r="C69" i="28"/>
  <c r="B4" i="28"/>
  <c r="B5" i="28"/>
  <c r="B6" i="28"/>
  <c r="B7" i="28"/>
  <c r="B8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J3" i="28"/>
  <c r="I3" i="28"/>
  <c r="H3" i="28"/>
  <c r="G3" i="28"/>
  <c r="F3" i="28"/>
  <c r="E3" i="28"/>
  <c r="D3" i="28"/>
  <c r="C3" i="28"/>
  <c r="B3" i="28"/>
  <c r="J4" i="27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65" i="27"/>
  <c r="J66" i="27"/>
  <c r="J67" i="27"/>
  <c r="J68" i="27"/>
  <c r="J69" i="27"/>
  <c r="I4" i="27"/>
  <c r="I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62" i="27"/>
  <c r="I63" i="27"/>
  <c r="I64" i="27"/>
  <c r="I65" i="27"/>
  <c r="I66" i="27"/>
  <c r="I67" i="27"/>
  <c r="I68" i="27"/>
  <c r="I69" i="27"/>
  <c r="H4" i="27"/>
  <c r="H5" i="27"/>
  <c r="H6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50" i="27"/>
  <c r="H51" i="27"/>
  <c r="H52" i="27"/>
  <c r="H53" i="27"/>
  <c r="H54" i="27"/>
  <c r="H55" i="27"/>
  <c r="H56" i="27"/>
  <c r="H57" i="27"/>
  <c r="H58" i="27"/>
  <c r="H59" i="27"/>
  <c r="H60" i="27"/>
  <c r="H61" i="27"/>
  <c r="H62" i="27"/>
  <c r="H63" i="27"/>
  <c r="H64" i="27"/>
  <c r="H65" i="27"/>
  <c r="H66" i="27"/>
  <c r="H67" i="27"/>
  <c r="H68" i="27"/>
  <c r="H69" i="27"/>
  <c r="G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F4" i="27"/>
  <c r="F5" i="27"/>
  <c r="F6" i="27"/>
  <c r="F7" i="27"/>
  <c r="F8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F43" i="27"/>
  <c r="F44" i="27"/>
  <c r="F45" i="27"/>
  <c r="F46" i="27"/>
  <c r="F47" i="27"/>
  <c r="F48" i="27"/>
  <c r="F49" i="27"/>
  <c r="F50" i="27"/>
  <c r="F51" i="27"/>
  <c r="F52" i="27"/>
  <c r="F53" i="27"/>
  <c r="F54" i="27"/>
  <c r="F55" i="27"/>
  <c r="F56" i="27"/>
  <c r="F57" i="27"/>
  <c r="F58" i="27"/>
  <c r="F59" i="27"/>
  <c r="F60" i="27"/>
  <c r="F61" i="27"/>
  <c r="F62" i="27"/>
  <c r="F63" i="27"/>
  <c r="F64" i="27"/>
  <c r="F65" i="27"/>
  <c r="F66" i="27"/>
  <c r="F67" i="27"/>
  <c r="F68" i="27"/>
  <c r="F69" i="27"/>
  <c r="E4" i="27"/>
  <c r="E5" i="27"/>
  <c r="E6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D4" i="27"/>
  <c r="D5" i="27"/>
  <c r="D6" i="27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C4" i="27"/>
  <c r="C5" i="27"/>
  <c r="C6" i="27"/>
  <c r="C7" i="27"/>
  <c r="C8" i="27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B4" i="27"/>
  <c r="B5" i="27"/>
  <c r="B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J3" i="27"/>
  <c r="I3" i="27"/>
  <c r="H3" i="27"/>
  <c r="G3" i="27"/>
  <c r="F3" i="27"/>
  <c r="E3" i="27"/>
  <c r="D3" i="27"/>
  <c r="C3" i="27"/>
  <c r="B3" i="27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B70" i="12"/>
  <c r="C70" i="12"/>
  <c r="D70" i="12"/>
  <c r="E70" i="12"/>
  <c r="F70" i="12"/>
  <c r="C70" i="14"/>
  <c r="D70" i="14"/>
  <c r="E70" i="14"/>
  <c r="F70" i="14"/>
  <c r="G70" i="14"/>
  <c r="H70" i="14"/>
  <c r="B70" i="14"/>
  <c r="C70" i="13"/>
  <c r="D70" i="13"/>
  <c r="E70" i="13"/>
  <c r="F70" i="13"/>
  <c r="G70" i="13"/>
  <c r="B70" i="13"/>
  <c r="C70" i="11"/>
  <c r="D70" i="11"/>
  <c r="E70" i="11"/>
  <c r="F70" i="11"/>
  <c r="G70" i="11"/>
  <c r="B70" i="11"/>
  <c r="B70" i="30" s="1"/>
  <c r="C70" i="10"/>
  <c r="D70" i="10"/>
  <c r="E70" i="10"/>
  <c r="F70" i="10"/>
  <c r="G70" i="10"/>
  <c r="H70" i="10"/>
  <c r="I70" i="10"/>
  <c r="B70" i="10"/>
  <c r="C70" i="9"/>
  <c r="C70" i="28" s="1"/>
  <c r="D70" i="9"/>
  <c r="D70" i="28" s="1"/>
  <c r="E70" i="9"/>
  <c r="E70" i="28" s="1"/>
  <c r="F70" i="9"/>
  <c r="F70" i="28" s="1"/>
  <c r="G70" i="9"/>
  <c r="G70" i="28" s="1"/>
  <c r="H70" i="9"/>
  <c r="H70" i="28" s="1"/>
  <c r="I70" i="9"/>
  <c r="I70" i="28" s="1"/>
  <c r="J70" i="9"/>
  <c r="J70" i="28" s="1"/>
  <c r="B70" i="9"/>
  <c r="B70" i="28" s="1"/>
  <c r="C70" i="8"/>
  <c r="D70" i="8"/>
  <c r="E70" i="8"/>
  <c r="F70" i="8"/>
  <c r="G70" i="8"/>
  <c r="H70" i="8"/>
  <c r="I70" i="8"/>
  <c r="J70" i="8"/>
  <c r="B70" i="8"/>
  <c r="F17" i="16"/>
  <c r="J17" i="10"/>
  <c r="K17" i="9"/>
  <c r="K17" i="8"/>
  <c r="E74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B74" i="17"/>
  <c r="AC74" i="17"/>
  <c r="AD74" i="17"/>
  <c r="AE74" i="17"/>
  <c r="AF74" i="17"/>
  <c r="AG74" i="17"/>
  <c r="AH74" i="17"/>
  <c r="AI74" i="17"/>
  <c r="AJ74" i="17"/>
  <c r="AK74" i="17"/>
  <c r="AL74" i="17"/>
  <c r="AM74" i="17"/>
  <c r="AN74" i="17"/>
  <c r="AO74" i="17"/>
  <c r="AP74" i="17"/>
  <c r="AQ74" i="17"/>
  <c r="AR74" i="17"/>
  <c r="AS74" i="17"/>
  <c r="AT74" i="17"/>
  <c r="AU74" i="17"/>
  <c r="AV74" i="17"/>
  <c r="AW74" i="17"/>
  <c r="AX74" i="17"/>
  <c r="AY74" i="17"/>
  <c r="AZ74" i="17"/>
  <c r="BA74" i="17"/>
  <c r="BB74" i="17"/>
  <c r="BC74" i="17"/>
  <c r="BD74" i="17"/>
  <c r="BE74" i="17"/>
  <c r="BF74" i="17"/>
  <c r="BG74" i="17"/>
  <c r="BH74" i="17"/>
  <c r="BI74" i="17"/>
  <c r="BJ74" i="17"/>
  <c r="BK74" i="17"/>
  <c r="BL74" i="17"/>
  <c r="BM74" i="17"/>
  <c r="BN74" i="17"/>
  <c r="BO74" i="17"/>
  <c r="BP74" i="17"/>
  <c r="BQ74" i="17"/>
  <c r="D74" i="17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69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BR156" i="17"/>
  <c r="BQ155" i="17"/>
  <c r="E69" i="16" s="1"/>
  <c r="BP155" i="17"/>
  <c r="E68" i="16" s="1"/>
  <c r="BO155" i="17"/>
  <c r="E67" i="16" s="1"/>
  <c r="BN155" i="17"/>
  <c r="E66" i="16" s="1"/>
  <c r="BM155" i="17"/>
  <c r="E65" i="16" s="1"/>
  <c r="BL155" i="17"/>
  <c r="E64" i="16" s="1"/>
  <c r="BK155" i="17"/>
  <c r="E63" i="16" s="1"/>
  <c r="BJ155" i="17"/>
  <c r="E62" i="16" s="1"/>
  <c r="BI155" i="17"/>
  <c r="E61" i="16" s="1"/>
  <c r="BH155" i="17"/>
  <c r="E60" i="16" s="1"/>
  <c r="BG155" i="17"/>
  <c r="E59" i="16" s="1"/>
  <c r="BF155" i="17"/>
  <c r="E58" i="16" s="1"/>
  <c r="BE155" i="17"/>
  <c r="E57" i="16" s="1"/>
  <c r="BD155" i="17"/>
  <c r="E56" i="16" s="1"/>
  <c r="BC155" i="17"/>
  <c r="E55" i="16" s="1"/>
  <c r="BB155" i="17"/>
  <c r="E54" i="16" s="1"/>
  <c r="BA155" i="17"/>
  <c r="E53" i="16" s="1"/>
  <c r="AZ155" i="17"/>
  <c r="E52" i="16" s="1"/>
  <c r="AY155" i="17"/>
  <c r="E51" i="16" s="1"/>
  <c r="AX155" i="17"/>
  <c r="E50" i="16" s="1"/>
  <c r="AW155" i="17"/>
  <c r="E49" i="16" s="1"/>
  <c r="AV155" i="17"/>
  <c r="E48" i="16" s="1"/>
  <c r="AU155" i="17"/>
  <c r="E47" i="16" s="1"/>
  <c r="AT155" i="17"/>
  <c r="E46" i="16" s="1"/>
  <c r="AS155" i="17"/>
  <c r="E45" i="16" s="1"/>
  <c r="AR155" i="17"/>
  <c r="E44" i="16" s="1"/>
  <c r="AQ155" i="17"/>
  <c r="E43" i="16" s="1"/>
  <c r="AP155" i="17"/>
  <c r="E42" i="16" s="1"/>
  <c r="AO155" i="17"/>
  <c r="E41" i="16" s="1"/>
  <c r="AN155" i="17"/>
  <c r="E40" i="16" s="1"/>
  <c r="AM155" i="17"/>
  <c r="E39" i="16" s="1"/>
  <c r="AL155" i="17"/>
  <c r="E38" i="16" s="1"/>
  <c r="AK155" i="17"/>
  <c r="E37" i="16" s="1"/>
  <c r="AJ155" i="17"/>
  <c r="E36" i="16" s="1"/>
  <c r="AI155" i="17"/>
  <c r="E35" i="16" s="1"/>
  <c r="AH155" i="17"/>
  <c r="E34" i="16" s="1"/>
  <c r="AG155" i="17"/>
  <c r="E33" i="16" s="1"/>
  <c r="AF155" i="17"/>
  <c r="E32" i="16" s="1"/>
  <c r="AE155" i="17"/>
  <c r="E31" i="16" s="1"/>
  <c r="AD155" i="17"/>
  <c r="E30" i="16" s="1"/>
  <c r="AC155" i="17"/>
  <c r="E29" i="16" s="1"/>
  <c r="AB155" i="17"/>
  <c r="E28" i="16" s="1"/>
  <c r="AA155" i="17"/>
  <c r="E27" i="16" s="1"/>
  <c r="Z155" i="17"/>
  <c r="E26" i="16" s="1"/>
  <c r="Y155" i="17"/>
  <c r="E25" i="16" s="1"/>
  <c r="X155" i="17"/>
  <c r="E24" i="16" s="1"/>
  <c r="W155" i="17"/>
  <c r="E23" i="16" s="1"/>
  <c r="V155" i="17"/>
  <c r="E22" i="16" s="1"/>
  <c r="U155" i="17"/>
  <c r="E21" i="16" s="1"/>
  <c r="T155" i="17"/>
  <c r="E20" i="16" s="1"/>
  <c r="S155" i="17"/>
  <c r="E19" i="16" s="1"/>
  <c r="R155" i="17"/>
  <c r="E18" i="16" s="1"/>
  <c r="Q155" i="17"/>
  <c r="E16" i="16" s="1"/>
  <c r="P155" i="17"/>
  <c r="E15" i="16" s="1"/>
  <c r="O155" i="17"/>
  <c r="E14" i="16" s="1"/>
  <c r="N155" i="17"/>
  <c r="E13" i="16" s="1"/>
  <c r="M155" i="17"/>
  <c r="E12" i="16" s="1"/>
  <c r="L155" i="17"/>
  <c r="E11" i="16" s="1"/>
  <c r="K155" i="17"/>
  <c r="E10" i="16" s="1"/>
  <c r="J155" i="17"/>
  <c r="E9" i="16" s="1"/>
  <c r="I155" i="17"/>
  <c r="E8" i="16" s="1"/>
  <c r="H155" i="17"/>
  <c r="E7" i="16" s="1"/>
  <c r="G155" i="17"/>
  <c r="E6" i="16" s="1"/>
  <c r="F155" i="17"/>
  <c r="E5" i="16" s="1"/>
  <c r="E155" i="17"/>
  <c r="E4" i="16" s="1"/>
  <c r="D155" i="17"/>
  <c r="E3" i="16" s="1"/>
  <c r="BR154" i="17"/>
  <c r="BR153" i="17"/>
  <c r="BR152" i="17"/>
  <c r="BR151" i="17"/>
  <c r="BR150" i="17"/>
  <c r="BR149" i="17"/>
  <c r="BR148" i="17"/>
  <c r="BR147" i="17"/>
  <c r="BR146" i="17"/>
  <c r="BR145" i="17"/>
  <c r="BR144" i="17"/>
  <c r="BR143" i="17"/>
  <c r="BR142" i="17"/>
  <c r="BR141" i="17"/>
  <c r="BR140" i="17"/>
  <c r="BR139" i="17"/>
  <c r="BR138" i="17"/>
  <c r="BR137" i="17"/>
  <c r="BQ136" i="17"/>
  <c r="D69" i="16" s="1"/>
  <c r="BP136" i="17"/>
  <c r="D68" i="16" s="1"/>
  <c r="BO136" i="17"/>
  <c r="D67" i="16" s="1"/>
  <c r="BN136" i="17"/>
  <c r="D66" i="16" s="1"/>
  <c r="BM136" i="17"/>
  <c r="D65" i="16" s="1"/>
  <c r="BL136" i="17"/>
  <c r="D64" i="16" s="1"/>
  <c r="BK136" i="17"/>
  <c r="D63" i="16" s="1"/>
  <c r="BJ136" i="17"/>
  <c r="D62" i="16" s="1"/>
  <c r="BI136" i="17"/>
  <c r="D61" i="16" s="1"/>
  <c r="BH136" i="17"/>
  <c r="D60" i="16" s="1"/>
  <c r="BG136" i="17"/>
  <c r="D59" i="16" s="1"/>
  <c r="BF136" i="17"/>
  <c r="D58" i="16" s="1"/>
  <c r="BE136" i="17"/>
  <c r="D57" i="16" s="1"/>
  <c r="BD136" i="17"/>
  <c r="D56" i="16" s="1"/>
  <c r="BC136" i="17"/>
  <c r="D55" i="16" s="1"/>
  <c r="BB136" i="17"/>
  <c r="D54" i="16" s="1"/>
  <c r="BA136" i="17"/>
  <c r="D53" i="16" s="1"/>
  <c r="AZ136" i="17"/>
  <c r="D52" i="16" s="1"/>
  <c r="AY136" i="17"/>
  <c r="D51" i="16" s="1"/>
  <c r="AX136" i="17"/>
  <c r="D50" i="16" s="1"/>
  <c r="AW136" i="17"/>
  <c r="D49" i="16" s="1"/>
  <c r="AV136" i="17"/>
  <c r="D48" i="16" s="1"/>
  <c r="AU136" i="17"/>
  <c r="D47" i="16" s="1"/>
  <c r="AT136" i="17"/>
  <c r="D46" i="16" s="1"/>
  <c r="AS136" i="17"/>
  <c r="D45" i="16" s="1"/>
  <c r="AR136" i="17"/>
  <c r="D44" i="16" s="1"/>
  <c r="AQ136" i="17"/>
  <c r="D43" i="16" s="1"/>
  <c r="AP136" i="17"/>
  <c r="D42" i="16" s="1"/>
  <c r="AO136" i="17"/>
  <c r="D41" i="16" s="1"/>
  <c r="AN136" i="17"/>
  <c r="D40" i="16" s="1"/>
  <c r="AM136" i="17"/>
  <c r="D39" i="16" s="1"/>
  <c r="AL136" i="17"/>
  <c r="D38" i="16" s="1"/>
  <c r="AK136" i="17"/>
  <c r="D37" i="16" s="1"/>
  <c r="AJ136" i="17"/>
  <c r="D36" i="16" s="1"/>
  <c r="AI136" i="17"/>
  <c r="D35" i="16" s="1"/>
  <c r="AH136" i="17"/>
  <c r="D34" i="16" s="1"/>
  <c r="AG136" i="17"/>
  <c r="D33" i="16" s="1"/>
  <c r="AF136" i="17"/>
  <c r="D32" i="16" s="1"/>
  <c r="AE136" i="17"/>
  <c r="D31" i="16" s="1"/>
  <c r="AD136" i="17"/>
  <c r="D30" i="16" s="1"/>
  <c r="AC136" i="17"/>
  <c r="D29" i="16" s="1"/>
  <c r="AB136" i="17"/>
  <c r="D28" i="16" s="1"/>
  <c r="AA136" i="17"/>
  <c r="D27" i="16" s="1"/>
  <c r="Z136" i="17"/>
  <c r="D26" i="16" s="1"/>
  <c r="Y136" i="17"/>
  <c r="D25" i="16" s="1"/>
  <c r="X136" i="17"/>
  <c r="D24" i="16" s="1"/>
  <c r="W136" i="17"/>
  <c r="D23" i="16" s="1"/>
  <c r="V136" i="17"/>
  <c r="D22" i="16" s="1"/>
  <c r="U136" i="17"/>
  <c r="D21" i="16" s="1"/>
  <c r="T136" i="17"/>
  <c r="D20" i="16" s="1"/>
  <c r="S136" i="17"/>
  <c r="D19" i="16" s="1"/>
  <c r="R136" i="17"/>
  <c r="D18" i="16" s="1"/>
  <c r="Q136" i="17"/>
  <c r="D16" i="16" s="1"/>
  <c r="P136" i="17"/>
  <c r="D15" i="16" s="1"/>
  <c r="O136" i="17"/>
  <c r="D14" i="16" s="1"/>
  <c r="N136" i="17"/>
  <c r="D13" i="16" s="1"/>
  <c r="M136" i="17"/>
  <c r="D12" i="16" s="1"/>
  <c r="L136" i="17"/>
  <c r="D11" i="16" s="1"/>
  <c r="K136" i="17"/>
  <c r="D10" i="16" s="1"/>
  <c r="J136" i="17"/>
  <c r="D9" i="16" s="1"/>
  <c r="I136" i="17"/>
  <c r="D8" i="16" s="1"/>
  <c r="H136" i="17"/>
  <c r="D7" i="16" s="1"/>
  <c r="G136" i="17"/>
  <c r="D6" i="16" s="1"/>
  <c r="F136" i="17"/>
  <c r="D5" i="16" s="1"/>
  <c r="E136" i="17"/>
  <c r="D4" i="16" s="1"/>
  <c r="D136" i="17"/>
  <c r="D3" i="16" s="1"/>
  <c r="BR135" i="17"/>
  <c r="BR134" i="17"/>
  <c r="BR133" i="17"/>
  <c r="BR132" i="17"/>
  <c r="BR131" i="17"/>
  <c r="BR130" i="17"/>
  <c r="BR129" i="17"/>
  <c r="BR136" i="17" s="1"/>
  <c r="BQ128" i="17"/>
  <c r="C69" i="16" s="1"/>
  <c r="BP128" i="17"/>
  <c r="C68" i="16" s="1"/>
  <c r="BO128" i="17"/>
  <c r="C67" i="16" s="1"/>
  <c r="BN128" i="17"/>
  <c r="C66" i="16" s="1"/>
  <c r="BM128" i="17"/>
  <c r="C65" i="16" s="1"/>
  <c r="BL128" i="17"/>
  <c r="C64" i="16" s="1"/>
  <c r="BK128" i="17"/>
  <c r="C63" i="16" s="1"/>
  <c r="BJ128" i="17"/>
  <c r="C62" i="16" s="1"/>
  <c r="BI128" i="17"/>
  <c r="C61" i="16" s="1"/>
  <c r="BH128" i="17"/>
  <c r="C60" i="16" s="1"/>
  <c r="BG128" i="17"/>
  <c r="C59" i="16" s="1"/>
  <c r="BF128" i="17"/>
  <c r="C58" i="16" s="1"/>
  <c r="BE128" i="17"/>
  <c r="C57" i="16" s="1"/>
  <c r="BD128" i="17"/>
  <c r="C56" i="16" s="1"/>
  <c r="BC128" i="17"/>
  <c r="C55" i="16" s="1"/>
  <c r="BB128" i="17"/>
  <c r="C54" i="16" s="1"/>
  <c r="BA128" i="17"/>
  <c r="C53" i="16" s="1"/>
  <c r="AZ128" i="17"/>
  <c r="C52" i="16" s="1"/>
  <c r="AY128" i="17"/>
  <c r="C51" i="16" s="1"/>
  <c r="AX128" i="17"/>
  <c r="C50" i="16" s="1"/>
  <c r="AW128" i="17"/>
  <c r="C49" i="16" s="1"/>
  <c r="AV128" i="17"/>
  <c r="C48" i="16" s="1"/>
  <c r="AU128" i="17"/>
  <c r="C47" i="16" s="1"/>
  <c r="AT128" i="17"/>
  <c r="C46" i="16" s="1"/>
  <c r="AS128" i="17"/>
  <c r="C45" i="16" s="1"/>
  <c r="AR128" i="17"/>
  <c r="C44" i="16" s="1"/>
  <c r="AQ128" i="17"/>
  <c r="C43" i="16" s="1"/>
  <c r="AP128" i="17"/>
  <c r="C42" i="16" s="1"/>
  <c r="AO128" i="17"/>
  <c r="C41" i="16" s="1"/>
  <c r="AN128" i="17"/>
  <c r="C40" i="16" s="1"/>
  <c r="AM128" i="17"/>
  <c r="C39" i="16" s="1"/>
  <c r="AL128" i="17"/>
  <c r="C38" i="16" s="1"/>
  <c r="AK128" i="17"/>
  <c r="C37" i="16" s="1"/>
  <c r="AJ128" i="17"/>
  <c r="C36" i="16" s="1"/>
  <c r="AI128" i="17"/>
  <c r="C35" i="16" s="1"/>
  <c r="AH128" i="17"/>
  <c r="C34" i="16" s="1"/>
  <c r="AG128" i="17"/>
  <c r="C33" i="16" s="1"/>
  <c r="AF128" i="17"/>
  <c r="C32" i="16" s="1"/>
  <c r="AE128" i="17"/>
  <c r="C31" i="16" s="1"/>
  <c r="AD128" i="17"/>
  <c r="C30" i="16" s="1"/>
  <c r="AC128" i="17"/>
  <c r="C29" i="16" s="1"/>
  <c r="AB128" i="17"/>
  <c r="C28" i="16" s="1"/>
  <c r="AA128" i="17"/>
  <c r="C27" i="16" s="1"/>
  <c r="Z128" i="17"/>
  <c r="C26" i="16" s="1"/>
  <c r="Y128" i="17"/>
  <c r="C25" i="16" s="1"/>
  <c r="X128" i="17"/>
  <c r="C24" i="16" s="1"/>
  <c r="W128" i="17"/>
  <c r="C23" i="16" s="1"/>
  <c r="V128" i="17"/>
  <c r="C22" i="16" s="1"/>
  <c r="U128" i="17"/>
  <c r="C21" i="16" s="1"/>
  <c r="T128" i="17"/>
  <c r="C20" i="16" s="1"/>
  <c r="S128" i="17"/>
  <c r="C19" i="16" s="1"/>
  <c r="R128" i="17"/>
  <c r="C18" i="16" s="1"/>
  <c r="Q128" i="17"/>
  <c r="C16" i="16" s="1"/>
  <c r="P128" i="17"/>
  <c r="C15" i="16" s="1"/>
  <c r="O128" i="17"/>
  <c r="C14" i="16" s="1"/>
  <c r="N128" i="17"/>
  <c r="C13" i="16" s="1"/>
  <c r="M128" i="17"/>
  <c r="C12" i="16" s="1"/>
  <c r="L128" i="17"/>
  <c r="C11" i="16" s="1"/>
  <c r="K128" i="17"/>
  <c r="C10" i="16" s="1"/>
  <c r="J128" i="17"/>
  <c r="C9" i="16" s="1"/>
  <c r="I128" i="17"/>
  <c r="C8" i="16" s="1"/>
  <c r="H128" i="17"/>
  <c r="C7" i="16" s="1"/>
  <c r="G128" i="17"/>
  <c r="C6" i="16" s="1"/>
  <c r="F128" i="17"/>
  <c r="C5" i="16" s="1"/>
  <c r="E128" i="17"/>
  <c r="C4" i="16" s="1"/>
  <c r="D128" i="17"/>
  <c r="C3" i="16" s="1"/>
  <c r="BR127" i="17"/>
  <c r="BR126" i="17"/>
  <c r="BR125" i="17"/>
  <c r="BR124" i="17"/>
  <c r="BR123" i="17"/>
  <c r="BR122" i="17"/>
  <c r="BR121" i="17"/>
  <c r="BR120" i="17"/>
  <c r="BR119" i="17"/>
  <c r="BR118" i="17"/>
  <c r="BR117" i="17"/>
  <c r="BR116" i="17"/>
  <c r="BR115" i="17"/>
  <c r="BR114" i="17"/>
  <c r="BR113" i="17"/>
  <c r="BR112" i="17"/>
  <c r="BR111" i="17"/>
  <c r="BR110" i="17"/>
  <c r="BR109" i="17"/>
  <c r="BR108" i="17"/>
  <c r="BR107" i="17"/>
  <c r="BR106" i="17"/>
  <c r="BR105" i="17"/>
  <c r="BR104" i="17"/>
  <c r="BR103" i="17"/>
  <c r="BR102" i="17"/>
  <c r="BR101" i="17"/>
  <c r="BR100" i="17"/>
  <c r="BR99" i="17"/>
  <c r="BR98" i="17"/>
  <c r="BR97" i="17"/>
  <c r="BR96" i="17"/>
  <c r="BR95" i="17"/>
  <c r="BR94" i="17"/>
  <c r="BR93" i="17"/>
  <c r="BR92" i="17"/>
  <c r="BR91" i="17"/>
  <c r="BR90" i="17"/>
  <c r="BR89" i="17"/>
  <c r="BR88" i="17"/>
  <c r="BR87" i="17"/>
  <c r="BR86" i="17"/>
  <c r="BR128" i="17" s="1"/>
  <c r="BQ85" i="17"/>
  <c r="B69" i="16" s="1"/>
  <c r="BP85" i="17"/>
  <c r="B68" i="16" s="1"/>
  <c r="BO85" i="17"/>
  <c r="B67" i="16" s="1"/>
  <c r="BN85" i="17"/>
  <c r="B66" i="16" s="1"/>
  <c r="BM85" i="17"/>
  <c r="B65" i="16" s="1"/>
  <c r="BL85" i="17"/>
  <c r="B64" i="16" s="1"/>
  <c r="BK85" i="17"/>
  <c r="B63" i="16" s="1"/>
  <c r="BJ85" i="17"/>
  <c r="B62" i="16" s="1"/>
  <c r="BI85" i="17"/>
  <c r="B61" i="16" s="1"/>
  <c r="BH85" i="17"/>
  <c r="B60" i="16" s="1"/>
  <c r="BG85" i="17"/>
  <c r="B59" i="16" s="1"/>
  <c r="BF85" i="17"/>
  <c r="B58" i="16" s="1"/>
  <c r="BE85" i="17"/>
  <c r="B57" i="16" s="1"/>
  <c r="BD85" i="17"/>
  <c r="B56" i="16" s="1"/>
  <c r="BC85" i="17"/>
  <c r="B55" i="16" s="1"/>
  <c r="BB85" i="17"/>
  <c r="B54" i="16" s="1"/>
  <c r="BA85" i="17"/>
  <c r="B53" i="16" s="1"/>
  <c r="AZ85" i="17"/>
  <c r="B52" i="16" s="1"/>
  <c r="AY85" i="17"/>
  <c r="B51" i="16" s="1"/>
  <c r="AX85" i="17"/>
  <c r="B50" i="16" s="1"/>
  <c r="AW85" i="17"/>
  <c r="B49" i="16" s="1"/>
  <c r="AV85" i="17"/>
  <c r="B48" i="16" s="1"/>
  <c r="AU85" i="17"/>
  <c r="B47" i="16" s="1"/>
  <c r="AT85" i="17"/>
  <c r="B46" i="16" s="1"/>
  <c r="AS85" i="17"/>
  <c r="B45" i="16" s="1"/>
  <c r="AR85" i="17"/>
  <c r="B44" i="16" s="1"/>
  <c r="AQ85" i="17"/>
  <c r="B43" i="16" s="1"/>
  <c r="AP85" i="17"/>
  <c r="B42" i="16" s="1"/>
  <c r="AO85" i="17"/>
  <c r="B41" i="16" s="1"/>
  <c r="AN85" i="17"/>
  <c r="B40" i="16" s="1"/>
  <c r="AM85" i="17"/>
  <c r="B39" i="16" s="1"/>
  <c r="AL85" i="17"/>
  <c r="B38" i="16" s="1"/>
  <c r="AK85" i="17"/>
  <c r="B37" i="16" s="1"/>
  <c r="AJ85" i="17"/>
  <c r="B36" i="16" s="1"/>
  <c r="AI85" i="17"/>
  <c r="B35" i="16" s="1"/>
  <c r="AH85" i="17"/>
  <c r="B34" i="16" s="1"/>
  <c r="AG85" i="17"/>
  <c r="B33" i="16" s="1"/>
  <c r="AF85" i="17"/>
  <c r="B32" i="16" s="1"/>
  <c r="AE85" i="17"/>
  <c r="B31" i="16" s="1"/>
  <c r="AD85" i="17"/>
  <c r="B30" i="16" s="1"/>
  <c r="AC85" i="17"/>
  <c r="B29" i="16" s="1"/>
  <c r="AB85" i="17"/>
  <c r="B28" i="16" s="1"/>
  <c r="AA85" i="17"/>
  <c r="B27" i="16" s="1"/>
  <c r="Z85" i="17"/>
  <c r="B26" i="16" s="1"/>
  <c r="Y85" i="17"/>
  <c r="B25" i="16" s="1"/>
  <c r="X85" i="17"/>
  <c r="B24" i="16" s="1"/>
  <c r="W85" i="17"/>
  <c r="B23" i="16" s="1"/>
  <c r="V85" i="17"/>
  <c r="B22" i="16" s="1"/>
  <c r="U85" i="17"/>
  <c r="B21" i="16" s="1"/>
  <c r="T85" i="17"/>
  <c r="B20" i="16" s="1"/>
  <c r="S85" i="17"/>
  <c r="B19" i="16" s="1"/>
  <c r="R85" i="17"/>
  <c r="B18" i="16" s="1"/>
  <c r="Q85" i="17"/>
  <c r="B16" i="16" s="1"/>
  <c r="P85" i="17"/>
  <c r="B15" i="16" s="1"/>
  <c r="O85" i="17"/>
  <c r="B14" i="16" s="1"/>
  <c r="N85" i="17"/>
  <c r="B13" i="16" s="1"/>
  <c r="M85" i="17"/>
  <c r="B12" i="16" s="1"/>
  <c r="L85" i="17"/>
  <c r="B11" i="16" s="1"/>
  <c r="K85" i="17"/>
  <c r="B10" i="16" s="1"/>
  <c r="J85" i="17"/>
  <c r="B9" i="16" s="1"/>
  <c r="I85" i="17"/>
  <c r="B8" i="16" s="1"/>
  <c r="H85" i="17"/>
  <c r="B7" i="16" s="1"/>
  <c r="G85" i="17"/>
  <c r="B6" i="16" s="1"/>
  <c r="F85" i="17"/>
  <c r="B5" i="16" s="1"/>
  <c r="E85" i="17"/>
  <c r="B4" i="16" s="1"/>
  <c r="D85" i="17"/>
  <c r="B3" i="16" s="1"/>
  <c r="BR84" i="17"/>
  <c r="BR83" i="17"/>
  <c r="BR82" i="17"/>
  <c r="BR81" i="17"/>
  <c r="BR80" i="17"/>
  <c r="BR79" i="17"/>
  <c r="BR78" i="17"/>
  <c r="BR77" i="17"/>
  <c r="BR76" i="17"/>
  <c r="BR75" i="17"/>
  <c r="BR73" i="17"/>
  <c r="BR72" i="17"/>
  <c r="BR71" i="17"/>
  <c r="BR70" i="17"/>
  <c r="BR69" i="17"/>
  <c r="BR68" i="17"/>
  <c r="BR67" i="17"/>
  <c r="BR66" i="17"/>
  <c r="BR65" i="17"/>
  <c r="BR64" i="17"/>
  <c r="BR63" i="17"/>
  <c r="BR74" i="17" s="1"/>
  <c r="BR62" i="17"/>
  <c r="BR61" i="17"/>
  <c r="BR60" i="17"/>
  <c r="BR59" i="17"/>
  <c r="BR58" i="17"/>
  <c r="BR57" i="17"/>
  <c r="BR56" i="17"/>
  <c r="BR55" i="17"/>
  <c r="BR54" i="17"/>
  <c r="BR53" i="17"/>
  <c r="BR52" i="17"/>
  <c r="BR51" i="17"/>
  <c r="BR50" i="17"/>
  <c r="BR49" i="17"/>
  <c r="BR48" i="17"/>
  <c r="BR47" i="17"/>
  <c r="BR46" i="17"/>
  <c r="BR45" i="17"/>
  <c r="BR44" i="17"/>
  <c r="BR43" i="17"/>
  <c r="BR42" i="17"/>
  <c r="BR41" i="17"/>
  <c r="BR40" i="17"/>
  <c r="BR39" i="17"/>
  <c r="BR38" i="17"/>
  <c r="BR37" i="17"/>
  <c r="BR36" i="17"/>
  <c r="BR35" i="17"/>
  <c r="BR34" i="17"/>
  <c r="BR33" i="17"/>
  <c r="BR32" i="17"/>
  <c r="BR31" i="17"/>
  <c r="BR30" i="17"/>
  <c r="BR29" i="17"/>
  <c r="BR28" i="17"/>
  <c r="BR27" i="17"/>
  <c r="BR26" i="17"/>
  <c r="BR25" i="17"/>
  <c r="BR24" i="17"/>
  <c r="BR23" i="17"/>
  <c r="BR22" i="17"/>
  <c r="BR21" i="17"/>
  <c r="BR20" i="17"/>
  <c r="BR19" i="17"/>
  <c r="BR18" i="17"/>
  <c r="BR17" i="17"/>
  <c r="BR16" i="17"/>
  <c r="BR15" i="17"/>
  <c r="BR14" i="17"/>
  <c r="BR13" i="17"/>
  <c r="BR12" i="17"/>
  <c r="BR11" i="17"/>
  <c r="BR10" i="17"/>
  <c r="BR9" i="17"/>
  <c r="BR8" i="17"/>
  <c r="BR7" i="17"/>
  <c r="BR6" i="17"/>
  <c r="BR5" i="17"/>
  <c r="BR4" i="17"/>
  <c r="I3" i="14"/>
  <c r="H3" i="13"/>
  <c r="H3" i="11"/>
  <c r="J3" i="10"/>
  <c r="K3" i="9"/>
  <c r="K3" i="8"/>
  <c r="B3" i="30" l="1"/>
  <c r="K3" i="27"/>
  <c r="K70" i="8"/>
  <c r="J3" i="18"/>
  <c r="I3" i="18"/>
  <c r="H3" i="18"/>
  <c r="G3" i="18"/>
  <c r="F3" i="18"/>
  <c r="E3" i="18"/>
  <c r="D3" i="18"/>
  <c r="C3" i="18"/>
  <c r="B3" i="18"/>
  <c r="K3" i="28"/>
  <c r="K70" i="9"/>
  <c r="K70" i="28" s="1"/>
  <c r="J3" i="19"/>
  <c r="I3" i="19"/>
  <c r="H3" i="19"/>
  <c r="G3" i="19"/>
  <c r="F3" i="19"/>
  <c r="E3" i="19"/>
  <c r="D3" i="19"/>
  <c r="C3" i="19"/>
  <c r="B3" i="19"/>
  <c r="J3" i="29"/>
  <c r="J70" i="10"/>
  <c r="I3" i="20"/>
  <c r="H3" i="20"/>
  <c r="G3" i="20"/>
  <c r="F3" i="20"/>
  <c r="E3" i="20"/>
  <c r="D3" i="20"/>
  <c r="C3" i="20"/>
  <c r="B3" i="20"/>
  <c r="J3" i="20" s="1"/>
  <c r="H3" i="30"/>
  <c r="G3" i="21"/>
  <c r="F3" i="21"/>
  <c r="E3" i="21"/>
  <c r="D3" i="21"/>
  <c r="C3" i="21"/>
  <c r="B3" i="21"/>
  <c r="H3" i="21" s="1"/>
  <c r="H70" i="11"/>
  <c r="H70" i="30" s="1"/>
  <c r="H3" i="32"/>
  <c r="G3" i="23"/>
  <c r="F3" i="23"/>
  <c r="E3" i="23"/>
  <c r="D3" i="23"/>
  <c r="C3" i="23"/>
  <c r="B3" i="23"/>
  <c r="H3" i="23" s="1"/>
  <c r="H70" i="13"/>
  <c r="I3" i="33"/>
  <c r="H3" i="24"/>
  <c r="G3" i="24"/>
  <c r="F3" i="24"/>
  <c r="E3" i="24"/>
  <c r="D3" i="24"/>
  <c r="C3" i="24"/>
  <c r="B3" i="24"/>
  <c r="I70" i="14"/>
  <c r="I70" i="33" s="1"/>
  <c r="B3" i="35"/>
  <c r="B70" i="16"/>
  <c r="B4" i="35"/>
  <c r="B5" i="35"/>
  <c r="B6" i="35"/>
  <c r="B7" i="35"/>
  <c r="B8" i="35"/>
  <c r="B9" i="35"/>
  <c r="B10" i="35"/>
  <c r="B11" i="35"/>
  <c r="B12" i="35"/>
  <c r="B13" i="35"/>
  <c r="B14" i="35"/>
  <c r="B15" i="35"/>
  <c r="B16" i="35"/>
  <c r="B18" i="35"/>
  <c r="B19" i="35"/>
  <c r="B20" i="35"/>
  <c r="B21" i="35"/>
  <c r="B22" i="35"/>
  <c r="B23" i="35"/>
  <c r="B24" i="35"/>
  <c r="F25" i="16"/>
  <c r="B25" i="35"/>
  <c r="B25" i="26"/>
  <c r="F26" i="16"/>
  <c r="B26" i="35"/>
  <c r="B26" i="26"/>
  <c r="B27" i="35"/>
  <c r="B28" i="35"/>
  <c r="F29" i="16"/>
  <c r="B29" i="35"/>
  <c r="B29" i="26"/>
  <c r="F30" i="16"/>
  <c r="B30" i="35"/>
  <c r="B30" i="26"/>
  <c r="B31" i="35"/>
  <c r="B32" i="35"/>
  <c r="F33" i="16"/>
  <c r="B33" i="35"/>
  <c r="B33" i="26"/>
  <c r="B34" i="35"/>
  <c r="B35" i="35"/>
  <c r="B36" i="35"/>
  <c r="B37" i="35"/>
  <c r="F38" i="16"/>
  <c r="B38" i="35"/>
  <c r="B38" i="26"/>
  <c r="B39" i="35"/>
  <c r="B40" i="35"/>
  <c r="B41" i="35"/>
  <c r="F42" i="16"/>
  <c r="B42" i="35"/>
  <c r="B42" i="26"/>
  <c r="B43" i="35"/>
  <c r="B44" i="35"/>
  <c r="B45" i="35"/>
  <c r="F46" i="16"/>
  <c r="B46" i="35"/>
  <c r="B46" i="26"/>
  <c r="B47" i="35"/>
  <c r="B48" i="35"/>
  <c r="B49" i="35"/>
  <c r="B50" i="35"/>
  <c r="B51" i="35"/>
  <c r="B52" i="35"/>
  <c r="B53" i="35"/>
  <c r="B54" i="35"/>
  <c r="B55" i="35"/>
  <c r="B56" i="35"/>
  <c r="B57" i="35"/>
  <c r="B58" i="35"/>
  <c r="B59" i="35"/>
  <c r="B60" i="35"/>
  <c r="B61" i="35"/>
  <c r="B62" i="35"/>
  <c r="B63" i="35"/>
  <c r="B64" i="35"/>
  <c r="B65" i="35"/>
  <c r="B66" i="35"/>
  <c r="B67" i="35"/>
  <c r="B68" i="35"/>
  <c r="B69" i="35"/>
  <c r="C3" i="35"/>
  <c r="C70" i="16"/>
  <c r="C4" i="35"/>
  <c r="C5" i="35"/>
  <c r="C6" i="35"/>
  <c r="C7" i="35"/>
  <c r="C8" i="35"/>
  <c r="C9" i="35"/>
  <c r="C10" i="35"/>
  <c r="C11" i="35"/>
  <c r="C12" i="35"/>
  <c r="C13" i="35"/>
  <c r="C14" i="35"/>
  <c r="C15" i="35"/>
  <c r="C16" i="35"/>
  <c r="C18" i="35"/>
  <c r="C19" i="35"/>
  <c r="C20" i="35"/>
  <c r="C21" i="35"/>
  <c r="C22" i="35"/>
  <c r="C23" i="35"/>
  <c r="C24" i="35"/>
  <c r="C25" i="35"/>
  <c r="C25" i="26"/>
  <c r="C26" i="35"/>
  <c r="C26" i="26"/>
  <c r="C27" i="35"/>
  <c r="C28" i="35"/>
  <c r="C29" i="35"/>
  <c r="C29" i="26"/>
  <c r="C30" i="35"/>
  <c r="C30" i="26"/>
  <c r="C31" i="35"/>
  <c r="C32" i="35"/>
  <c r="C33" i="35"/>
  <c r="C33" i="26"/>
  <c r="C34" i="35"/>
  <c r="C35" i="35"/>
  <c r="C36" i="35"/>
  <c r="C37" i="35"/>
  <c r="C38" i="35"/>
  <c r="C38" i="26"/>
  <c r="C39" i="35"/>
  <c r="C40" i="35"/>
  <c r="C41" i="35"/>
  <c r="C42" i="35"/>
  <c r="C42" i="26"/>
  <c r="C43" i="35"/>
  <c r="C44" i="35"/>
  <c r="C45" i="35"/>
  <c r="C46" i="35"/>
  <c r="C46" i="26"/>
  <c r="C47" i="35"/>
  <c r="C48" i="35"/>
  <c r="C49" i="35"/>
  <c r="C50" i="35"/>
  <c r="C51" i="35"/>
  <c r="C52" i="35"/>
  <c r="C53" i="35"/>
  <c r="C54" i="35"/>
  <c r="C55" i="35"/>
  <c r="C56" i="35"/>
  <c r="C57" i="35"/>
  <c r="C58" i="35"/>
  <c r="C59" i="35"/>
  <c r="C60" i="35"/>
  <c r="C61" i="35"/>
  <c r="C62" i="35"/>
  <c r="C63" i="35"/>
  <c r="C64" i="35"/>
  <c r="C65" i="35"/>
  <c r="C66" i="35"/>
  <c r="C67" i="35"/>
  <c r="C68" i="35"/>
  <c r="C69" i="35"/>
  <c r="D3" i="35"/>
  <c r="D70" i="16"/>
  <c r="D4" i="35"/>
  <c r="D5" i="35"/>
  <c r="D6" i="35"/>
  <c r="D7" i="35"/>
  <c r="D8" i="35"/>
  <c r="D9" i="35"/>
  <c r="D10" i="35"/>
  <c r="D11" i="35"/>
  <c r="D12" i="35"/>
  <c r="D13" i="35"/>
  <c r="D14" i="35"/>
  <c r="D15" i="35"/>
  <c r="D16" i="35"/>
  <c r="D18" i="35"/>
  <c r="D19" i="35"/>
  <c r="D20" i="35"/>
  <c r="D21" i="35"/>
  <c r="D22" i="35"/>
  <c r="D23" i="35"/>
  <c r="D24" i="35"/>
  <c r="D25" i="35"/>
  <c r="D25" i="26"/>
  <c r="D26" i="35"/>
  <c r="D26" i="26"/>
  <c r="D27" i="35"/>
  <c r="D28" i="35"/>
  <c r="D29" i="35"/>
  <c r="D29" i="26"/>
  <c r="D30" i="35"/>
  <c r="D30" i="26"/>
  <c r="D31" i="35"/>
  <c r="D32" i="35"/>
  <c r="D33" i="35"/>
  <c r="D33" i="26"/>
  <c r="D34" i="35"/>
  <c r="D35" i="35"/>
  <c r="D36" i="35"/>
  <c r="D37" i="35"/>
  <c r="D38" i="35"/>
  <c r="D38" i="26"/>
  <c r="D39" i="35"/>
  <c r="D40" i="35"/>
  <c r="D41" i="35"/>
  <c r="D42" i="35"/>
  <c r="D42" i="26"/>
  <c r="D43" i="35"/>
  <c r="D44" i="35"/>
  <c r="D45" i="35"/>
  <c r="D46" i="35"/>
  <c r="D46" i="26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E3" i="35"/>
  <c r="E70" i="16"/>
  <c r="E4" i="35"/>
  <c r="E5" i="35"/>
  <c r="E6" i="35"/>
  <c r="E7" i="35"/>
  <c r="E8" i="35"/>
  <c r="E9" i="35"/>
  <c r="E10" i="35"/>
  <c r="E11" i="35"/>
  <c r="E12" i="35"/>
  <c r="E13" i="35"/>
  <c r="E14" i="35"/>
  <c r="E15" i="35"/>
  <c r="E16" i="35"/>
  <c r="E18" i="35"/>
  <c r="E19" i="35"/>
  <c r="E20" i="35"/>
  <c r="E21" i="35"/>
  <c r="E22" i="35"/>
  <c r="E23" i="35"/>
  <c r="E24" i="35"/>
  <c r="E25" i="35"/>
  <c r="E25" i="26"/>
  <c r="E26" i="35"/>
  <c r="E26" i="26"/>
  <c r="E27" i="35"/>
  <c r="E28" i="35"/>
  <c r="E29" i="35"/>
  <c r="E29" i="26"/>
  <c r="E30" i="35"/>
  <c r="E30" i="26"/>
  <c r="E31" i="35"/>
  <c r="E32" i="35"/>
  <c r="E33" i="35"/>
  <c r="E33" i="26"/>
  <c r="E34" i="35"/>
  <c r="E35" i="35"/>
  <c r="E36" i="35"/>
  <c r="E37" i="35"/>
  <c r="E38" i="35"/>
  <c r="E38" i="26"/>
  <c r="E39" i="35"/>
  <c r="E40" i="35"/>
  <c r="E41" i="35"/>
  <c r="E42" i="35"/>
  <c r="E42" i="26"/>
  <c r="E43" i="35"/>
  <c r="E44" i="35"/>
  <c r="E45" i="35"/>
  <c r="E46" i="35"/>
  <c r="E46" i="26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5" i="35"/>
  <c r="E66" i="35"/>
  <c r="E67" i="35"/>
  <c r="E68" i="35"/>
  <c r="E69" i="35"/>
  <c r="K68" i="27"/>
  <c r="J68" i="18"/>
  <c r="I68" i="18"/>
  <c r="H68" i="18"/>
  <c r="G68" i="18"/>
  <c r="F68" i="18"/>
  <c r="E68" i="18"/>
  <c r="D68" i="18"/>
  <c r="C68" i="18"/>
  <c r="B68" i="18"/>
  <c r="K68" i="18" s="1"/>
  <c r="K67" i="27"/>
  <c r="J67" i="18"/>
  <c r="I67" i="18"/>
  <c r="H67" i="18"/>
  <c r="G67" i="18"/>
  <c r="F67" i="18"/>
  <c r="E67" i="18"/>
  <c r="D67" i="18"/>
  <c r="C67" i="18"/>
  <c r="B67" i="18"/>
  <c r="K66" i="27"/>
  <c r="J66" i="18"/>
  <c r="I66" i="18"/>
  <c r="H66" i="18"/>
  <c r="G66" i="18"/>
  <c r="F66" i="18"/>
  <c r="E66" i="18"/>
  <c r="D66" i="18"/>
  <c r="C66" i="18"/>
  <c r="B66" i="18"/>
  <c r="K65" i="27"/>
  <c r="J65" i="18"/>
  <c r="I65" i="18"/>
  <c r="H65" i="18"/>
  <c r="G65" i="18"/>
  <c r="F65" i="18"/>
  <c r="E65" i="18"/>
  <c r="D65" i="18"/>
  <c r="C65" i="18"/>
  <c r="B65" i="18"/>
  <c r="K65" i="18" s="1"/>
  <c r="K64" i="27"/>
  <c r="J64" i="18"/>
  <c r="I64" i="18"/>
  <c r="H64" i="18"/>
  <c r="G64" i="18"/>
  <c r="F64" i="18"/>
  <c r="E64" i="18"/>
  <c r="D64" i="18"/>
  <c r="C64" i="18"/>
  <c r="B64" i="18"/>
  <c r="K63" i="27"/>
  <c r="J63" i="18"/>
  <c r="I63" i="18"/>
  <c r="H63" i="18"/>
  <c r="G63" i="18"/>
  <c r="F63" i="18"/>
  <c r="E63" i="18"/>
  <c r="D63" i="18"/>
  <c r="C63" i="18"/>
  <c r="B63" i="18"/>
  <c r="K62" i="27"/>
  <c r="J62" i="18"/>
  <c r="I62" i="18"/>
  <c r="H62" i="18"/>
  <c r="G62" i="18"/>
  <c r="F62" i="18"/>
  <c r="E62" i="18"/>
  <c r="D62" i="18"/>
  <c r="C62" i="18"/>
  <c r="B62" i="18"/>
  <c r="K61" i="27"/>
  <c r="J61" i="18"/>
  <c r="I61" i="18"/>
  <c r="H61" i="18"/>
  <c r="G61" i="18"/>
  <c r="F61" i="18"/>
  <c r="E61" i="18"/>
  <c r="D61" i="18"/>
  <c r="C61" i="18"/>
  <c r="B61" i="18"/>
  <c r="K61" i="18" s="1"/>
  <c r="K60" i="27"/>
  <c r="J60" i="18"/>
  <c r="I60" i="18"/>
  <c r="H60" i="18"/>
  <c r="G60" i="18"/>
  <c r="F60" i="18"/>
  <c r="E60" i="18"/>
  <c r="D60" i="18"/>
  <c r="C60" i="18"/>
  <c r="B60" i="18"/>
  <c r="K60" i="18" s="1"/>
  <c r="K59" i="27"/>
  <c r="J59" i="18"/>
  <c r="I59" i="18"/>
  <c r="H59" i="18"/>
  <c r="G59" i="18"/>
  <c r="F59" i="18"/>
  <c r="E59" i="18"/>
  <c r="D59" i="18"/>
  <c r="C59" i="18"/>
  <c r="B59" i="18"/>
  <c r="K58" i="27"/>
  <c r="J58" i="18"/>
  <c r="I58" i="18"/>
  <c r="H58" i="18"/>
  <c r="G58" i="18"/>
  <c r="F58" i="18"/>
  <c r="E58" i="18"/>
  <c r="D58" i="18"/>
  <c r="C58" i="18"/>
  <c r="B58" i="18"/>
  <c r="K57" i="27"/>
  <c r="J57" i="18"/>
  <c r="I57" i="18"/>
  <c r="H57" i="18"/>
  <c r="G57" i="18"/>
  <c r="F57" i="18"/>
  <c r="E57" i="18"/>
  <c r="D57" i="18"/>
  <c r="C57" i="18"/>
  <c r="B57" i="18"/>
  <c r="K57" i="18" s="1"/>
  <c r="K56" i="27"/>
  <c r="J56" i="18"/>
  <c r="I56" i="18"/>
  <c r="H56" i="18"/>
  <c r="G56" i="18"/>
  <c r="F56" i="18"/>
  <c r="E56" i="18"/>
  <c r="D56" i="18"/>
  <c r="C56" i="18"/>
  <c r="B56" i="18"/>
  <c r="K56" i="18" s="1"/>
  <c r="K55" i="27"/>
  <c r="J55" i="18"/>
  <c r="I55" i="18"/>
  <c r="H55" i="18"/>
  <c r="G55" i="18"/>
  <c r="F55" i="18"/>
  <c r="E55" i="18"/>
  <c r="D55" i="18"/>
  <c r="C55" i="18"/>
  <c r="B55" i="18"/>
  <c r="K54" i="27"/>
  <c r="J54" i="18"/>
  <c r="I54" i="18"/>
  <c r="H54" i="18"/>
  <c r="G54" i="18"/>
  <c r="F54" i="18"/>
  <c r="E54" i="18"/>
  <c r="D54" i="18"/>
  <c r="C54" i="18"/>
  <c r="B54" i="18"/>
  <c r="K53" i="27"/>
  <c r="J53" i="18"/>
  <c r="I53" i="18"/>
  <c r="H53" i="18"/>
  <c r="G53" i="18"/>
  <c r="F53" i="18"/>
  <c r="E53" i="18"/>
  <c r="D53" i="18"/>
  <c r="C53" i="18"/>
  <c r="B53" i="18"/>
  <c r="K53" i="18" s="1"/>
  <c r="K52" i="27"/>
  <c r="J52" i="18"/>
  <c r="I52" i="18"/>
  <c r="H52" i="18"/>
  <c r="G52" i="18"/>
  <c r="F52" i="18"/>
  <c r="E52" i="18"/>
  <c r="D52" i="18"/>
  <c r="C52" i="18"/>
  <c r="B52" i="18"/>
  <c r="K51" i="27"/>
  <c r="J51" i="18"/>
  <c r="I51" i="18"/>
  <c r="H51" i="18"/>
  <c r="G51" i="18"/>
  <c r="F51" i="18"/>
  <c r="E51" i="18"/>
  <c r="D51" i="18"/>
  <c r="C51" i="18"/>
  <c r="B51" i="18"/>
  <c r="K50" i="27"/>
  <c r="J50" i="18"/>
  <c r="I50" i="18"/>
  <c r="H50" i="18"/>
  <c r="G50" i="18"/>
  <c r="F50" i="18"/>
  <c r="E50" i="18"/>
  <c r="D50" i="18"/>
  <c r="C50" i="18"/>
  <c r="B50" i="18"/>
  <c r="K49" i="27"/>
  <c r="J49" i="18"/>
  <c r="I49" i="18"/>
  <c r="H49" i="18"/>
  <c r="G49" i="18"/>
  <c r="F49" i="18"/>
  <c r="E49" i="18"/>
  <c r="D49" i="18"/>
  <c r="C49" i="18"/>
  <c r="B49" i="18"/>
  <c r="K49" i="18" s="1"/>
  <c r="K48" i="27"/>
  <c r="J48" i="18"/>
  <c r="I48" i="18"/>
  <c r="H48" i="18"/>
  <c r="G48" i="18"/>
  <c r="F48" i="18"/>
  <c r="E48" i="18"/>
  <c r="D48" i="18"/>
  <c r="C48" i="18"/>
  <c r="B48" i="18"/>
  <c r="K48" i="18" s="1"/>
  <c r="K47" i="27"/>
  <c r="J47" i="18"/>
  <c r="I47" i="18"/>
  <c r="H47" i="18"/>
  <c r="G47" i="18"/>
  <c r="F47" i="18"/>
  <c r="E47" i="18"/>
  <c r="D47" i="18"/>
  <c r="C47" i="18"/>
  <c r="B47" i="18"/>
  <c r="K46" i="27"/>
  <c r="J46" i="18"/>
  <c r="I46" i="18"/>
  <c r="H46" i="18"/>
  <c r="G46" i="18"/>
  <c r="F46" i="18"/>
  <c r="E46" i="18"/>
  <c r="D46" i="18"/>
  <c r="C46" i="18"/>
  <c r="B46" i="18"/>
  <c r="K46" i="18" s="1"/>
  <c r="K45" i="27"/>
  <c r="J45" i="18"/>
  <c r="I45" i="18"/>
  <c r="H45" i="18"/>
  <c r="G45" i="18"/>
  <c r="F45" i="18"/>
  <c r="E45" i="18"/>
  <c r="D45" i="18"/>
  <c r="C45" i="18"/>
  <c r="B45" i="18"/>
  <c r="K45" i="18" s="1"/>
  <c r="K44" i="27"/>
  <c r="J44" i="18"/>
  <c r="I44" i="18"/>
  <c r="H44" i="18"/>
  <c r="G44" i="18"/>
  <c r="F44" i="18"/>
  <c r="E44" i="18"/>
  <c r="D44" i="18"/>
  <c r="C44" i="18"/>
  <c r="B44" i="18"/>
  <c r="K44" i="18" s="1"/>
  <c r="K43" i="27"/>
  <c r="J43" i="18"/>
  <c r="I43" i="18"/>
  <c r="H43" i="18"/>
  <c r="G43" i="18"/>
  <c r="F43" i="18"/>
  <c r="E43" i="18"/>
  <c r="D43" i="18"/>
  <c r="C43" i="18"/>
  <c r="B43" i="18"/>
  <c r="K42" i="27"/>
  <c r="J42" i="18"/>
  <c r="I42" i="18"/>
  <c r="H42" i="18"/>
  <c r="G42" i="18"/>
  <c r="F42" i="18"/>
  <c r="E42" i="18"/>
  <c r="D42" i="18"/>
  <c r="C42" i="18"/>
  <c r="B42" i="18"/>
  <c r="K42" i="18" s="1"/>
  <c r="K41" i="27"/>
  <c r="J41" i="18"/>
  <c r="I41" i="18"/>
  <c r="H41" i="18"/>
  <c r="G41" i="18"/>
  <c r="F41" i="18"/>
  <c r="E41" i="18"/>
  <c r="D41" i="18"/>
  <c r="C41" i="18"/>
  <c r="B41" i="18"/>
  <c r="K41" i="18" s="1"/>
  <c r="K40" i="27"/>
  <c r="J40" i="18"/>
  <c r="I40" i="18"/>
  <c r="H40" i="18"/>
  <c r="G40" i="18"/>
  <c r="F40" i="18"/>
  <c r="E40" i="18"/>
  <c r="D40" i="18"/>
  <c r="C40" i="18"/>
  <c r="B40" i="18"/>
  <c r="K39" i="27"/>
  <c r="J39" i="18"/>
  <c r="I39" i="18"/>
  <c r="H39" i="18"/>
  <c r="G39" i="18"/>
  <c r="F39" i="18"/>
  <c r="E39" i="18"/>
  <c r="D39" i="18"/>
  <c r="C39" i="18"/>
  <c r="B39" i="18"/>
  <c r="K38" i="27"/>
  <c r="J38" i="18"/>
  <c r="I38" i="18"/>
  <c r="H38" i="18"/>
  <c r="G38" i="18"/>
  <c r="F38" i="18"/>
  <c r="E38" i="18"/>
  <c r="D38" i="18"/>
  <c r="C38" i="18"/>
  <c r="B38" i="18"/>
  <c r="K37" i="27"/>
  <c r="J37" i="18"/>
  <c r="I37" i="18"/>
  <c r="H37" i="18"/>
  <c r="G37" i="18"/>
  <c r="F37" i="18"/>
  <c r="E37" i="18"/>
  <c r="D37" i="18"/>
  <c r="C37" i="18"/>
  <c r="B37" i="18"/>
  <c r="K37" i="18" s="1"/>
  <c r="K36" i="27"/>
  <c r="J36" i="18"/>
  <c r="I36" i="18"/>
  <c r="H36" i="18"/>
  <c r="G36" i="18"/>
  <c r="F36" i="18"/>
  <c r="E36" i="18"/>
  <c r="D36" i="18"/>
  <c r="C36" i="18"/>
  <c r="B36" i="18"/>
  <c r="K36" i="18" s="1"/>
  <c r="K35" i="27"/>
  <c r="J35" i="18"/>
  <c r="I35" i="18"/>
  <c r="H35" i="18"/>
  <c r="G35" i="18"/>
  <c r="F35" i="18"/>
  <c r="E35" i="18"/>
  <c r="D35" i="18"/>
  <c r="C35" i="18"/>
  <c r="B35" i="18"/>
  <c r="K34" i="27"/>
  <c r="J34" i="18"/>
  <c r="I34" i="18"/>
  <c r="H34" i="18"/>
  <c r="G34" i="18"/>
  <c r="F34" i="18"/>
  <c r="E34" i="18"/>
  <c r="D34" i="18"/>
  <c r="C34" i="18"/>
  <c r="B34" i="18"/>
  <c r="K33" i="27"/>
  <c r="J33" i="18"/>
  <c r="I33" i="18"/>
  <c r="H33" i="18"/>
  <c r="G33" i="18"/>
  <c r="F33" i="18"/>
  <c r="E33" i="18"/>
  <c r="D33" i="18"/>
  <c r="C33" i="18"/>
  <c r="B33" i="18"/>
  <c r="K33" i="18" s="1"/>
  <c r="K32" i="27"/>
  <c r="J32" i="18"/>
  <c r="I32" i="18"/>
  <c r="H32" i="18"/>
  <c r="G32" i="18"/>
  <c r="F32" i="18"/>
  <c r="E32" i="18"/>
  <c r="D32" i="18"/>
  <c r="C32" i="18"/>
  <c r="B32" i="18"/>
  <c r="K31" i="27"/>
  <c r="J31" i="18"/>
  <c r="I31" i="18"/>
  <c r="H31" i="18"/>
  <c r="G31" i="18"/>
  <c r="F31" i="18"/>
  <c r="E31" i="18"/>
  <c r="D31" i="18"/>
  <c r="C31" i="18"/>
  <c r="B31" i="18"/>
  <c r="K30" i="27"/>
  <c r="J30" i="18"/>
  <c r="I30" i="18"/>
  <c r="H30" i="18"/>
  <c r="G30" i="18"/>
  <c r="F30" i="18"/>
  <c r="E30" i="18"/>
  <c r="D30" i="18"/>
  <c r="C30" i="18"/>
  <c r="B30" i="18"/>
  <c r="K29" i="27"/>
  <c r="J29" i="18"/>
  <c r="I29" i="18"/>
  <c r="H29" i="18"/>
  <c r="G29" i="18"/>
  <c r="F29" i="18"/>
  <c r="E29" i="18"/>
  <c r="D29" i="18"/>
  <c r="C29" i="18"/>
  <c r="B29" i="18"/>
  <c r="K29" i="18" s="1"/>
  <c r="K28" i="27"/>
  <c r="J28" i="18"/>
  <c r="I28" i="18"/>
  <c r="H28" i="18"/>
  <c r="G28" i="18"/>
  <c r="F28" i="18"/>
  <c r="E28" i="18"/>
  <c r="D28" i="18"/>
  <c r="C28" i="18"/>
  <c r="B28" i="18"/>
  <c r="K28" i="18" s="1"/>
  <c r="K27" i="27"/>
  <c r="J27" i="18"/>
  <c r="I27" i="18"/>
  <c r="H27" i="18"/>
  <c r="G27" i="18"/>
  <c r="F27" i="18"/>
  <c r="E27" i="18"/>
  <c r="D27" i="18"/>
  <c r="C27" i="18"/>
  <c r="B27" i="18"/>
  <c r="K26" i="27"/>
  <c r="J26" i="18"/>
  <c r="I26" i="18"/>
  <c r="H26" i="18"/>
  <c r="G26" i="18"/>
  <c r="F26" i="18"/>
  <c r="E26" i="18"/>
  <c r="D26" i="18"/>
  <c r="C26" i="18"/>
  <c r="B26" i="18"/>
  <c r="K26" i="18" s="1"/>
  <c r="K25" i="27"/>
  <c r="J25" i="18"/>
  <c r="I25" i="18"/>
  <c r="H25" i="18"/>
  <c r="G25" i="18"/>
  <c r="F25" i="18"/>
  <c r="E25" i="18"/>
  <c r="D25" i="18"/>
  <c r="C25" i="18"/>
  <c r="B25" i="18"/>
  <c r="K25" i="18" s="1"/>
  <c r="K24" i="27"/>
  <c r="J24" i="18"/>
  <c r="I24" i="18"/>
  <c r="H24" i="18"/>
  <c r="G24" i="18"/>
  <c r="F24" i="18"/>
  <c r="E24" i="18"/>
  <c r="D24" i="18"/>
  <c r="C24" i="18"/>
  <c r="B24" i="18"/>
  <c r="K24" i="18" s="1"/>
  <c r="K23" i="27"/>
  <c r="J23" i="18"/>
  <c r="I23" i="18"/>
  <c r="H23" i="18"/>
  <c r="G23" i="18"/>
  <c r="F23" i="18"/>
  <c r="E23" i="18"/>
  <c r="D23" i="18"/>
  <c r="C23" i="18"/>
  <c r="B23" i="18"/>
  <c r="K22" i="27"/>
  <c r="J22" i="18"/>
  <c r="I22" i="18"/>
  <c r="H22" i="18"/>
  <c r="G22" i="18"/>
  <c r="F22" i="18"/>
  <c r="E22" i="18"/>
  <c r="D22" i="18"/>
  <c r="C22" i="18"/>
  <c r="B22" i="18"/>
  <c r="K21" i="27"/>
  <c r="J21" i="18"/>
  <c r="I21" i="18"/>
  <c r="H21" i="18"/>
  <c r="G21" i="18"/>
  <c r="F21" i="18"/>
  <c r="E21" i="18"/>
  <c r="D21" i="18"/>
  <c r="C21" i="18"/>
  <c r="B21" i="18"/>
  <c r="K21" i="18" s="1"/>
  <c r="K20" i="27"/>
  <c r="J20" i="18"/>
  <c r="I20" i="18"/>
  <c r="H20" i="18"/>
  <c r="G20" i="18"/>
  <c r="F20" i="18"/>
  <c r="E20" i="18"/>
  <c r="D20" i="18"/>
  <c r="C20" i="18"/>
  <c r="B20" i="18"/>
  <c r="K20" i="18" s="1"/>
  <c r="K19" i="27"/>
  <c r="J19" i="18"/>
  <c r="I19" i="18"/>
  <c r="H19" i="18"/>
  <c r="G19" i="18"/>
  <c r="F19" i="18"/>
  <c r="E19" i="18"/>
  <c r="D19" i="18"/>
  <c r="C19" i="18"/>
  <c r="B19" i="18"/>
  <c r="K18" i="27"/>
  <c r="J18" i="18"/>
  <c r="I18" i="18"/>
  <c r="H18" i="18"/>
  <c r="G18" i="18"/>
  <c r="F18" i="18"/>
  <c r="E18" i="18"/>
  <c r="D18" i="18"/>
  <c r="C18" i="18"/>
  <c r="B18" i="18"/>
  <c r="K16" i="27"/>
  <c r="J16" i="18"/>
  <c r="I16" i="18"/>
  <c r="H16" i="18"/>
  <c r="G16" i="18"/>
  <c r="F16" i="18"/>
  <c r="E16" i="18"/>
  <c r="D16" i="18"/>
  <c r="C16" i="18"/>
  <c r="B16" i="18"/>
  <c r="K16" i="18" s="1"/>
  <c r="K15" i="27"/>
  <c r="J15" i="18"/>
  <c r="I15" i="18"/>
  <c r="H15" i="18"/>
  <c r="G15" i="18"/>
  <c r="F15" i="18"/>
  <c r="E15" i="18"/>
  <c r="D15" i="18"/>
  <c r="C15" i="18"/>
  <c r="B15" i="18"/>
  <c r="K14" i="27"/>
  <c r="J14" i="18"/>
  <c r="I14" i="18"/>
  <c r="H14" i="18"/>
  <c r="G14" i="18"/>
  <c r="F14" i="18"/>
  <c r="E14" i="18"/>
  <c r="D14" i="18"/>
  <c r="C14" i="18"/>
  <c r="B14" i="18"/>
  <c r="K14" i="18" s="1"/>
  <c r="K13" i="27"/>
  <c r="J13" i="18"/>
  <c r="I13" i="18"/>
  <c r="H13" i="18"/>
  <c r="G13" i="18"/>
  <c r="F13" i="18"/>
  <c r="E13" i="18"/>
  <c r="D13" i="18"/>
  <c r="C13" i="18"/>
  <c r="B13" i="18"/>
  <c r="K13" i="18" s="1"/>
  <c r="K12" i="27"/>
  <c r="J12" i="18"/>
  <c r="I12" i="18"/>
  <c r="H12" i="18"/>
  <c r="G12" i="18"/>
  <c r="F12" i="18"/>
  <c r="E12" i="18"/>
  <c r="D12" i="18"/>
  <c r="C12" i="18"/>
  <c r="B12" i="18"/>
  <c r="K11" i="27"/>
  <c r="J11" i="18"/>
  <c r="I11" i="18"/>
  <c r="H11" i="18"/>
  <c r="G11" i="18"/>
  <c r="F11" i="18"/>
  <c r="E11" i="18"/>
  <c r="D11" i="18"/>
  <c r="C11" i="18"/>
  <c r="B11" i="18"/>
  <c r="K10" i="27"/>
  <c r="J10" i="18"/>
  <c r="I10" i="18"/>
  <c r="H10" i="18"/>
  <c r="G10" i="18"/>
  <c r="F10" i="18"/>
  <c r="E10" i="18"/>
  <c r="D10" i="18"/>
  <c r="C10" i="18"/>
  <c r="B10" i="18"/>
  <c r="K9" i="27"/>
  <c r="J9" i="18"/>
  <c r="I9" i="18"/>
  <c r="H9" i="18"/>
  <c r="G9" i="18"/>
  <c r="F9" i="18"/>
  <c r="E9" i="18"/>
  <c r="D9" i="18"/>
  <c r="C9" i="18"/>
  <c r="B9" i="18"/>
  <c r="K9" i="18" s="1"/>
  <c r="K8" i="27"/>
  <c r="J8" i="18"/>
  <c r="I8" i="18"/>
  <c r="H8" i="18"/>
  <c r="G8" i="18"/>
  <c r="F8" i="18"/>
  <c r="E8" i="18"/>
  <c r="D8" i="18"/>
  <c r="C8" i="18"/>
  <c r="B8" i="18"/>
  <c r="K8" i="18" s="1"/>
  <c r="K7" i="27"/>
  <c r="J7" i="18"/>
  <c r="I7" i="18"/>
  <c r="H7" i="18"/>
  <c r="G7" i="18"/>
  <c r="F7" i="18"/>
  <c r="E7" i="18"/>
  <c r="D7" i="18"/>
  <c r="C7" i="18"/>
  <c r="B7" i="18"/>
  <c r="K6" i="27"/>
  <c r="J6" i="18"/>
  <c r="I6" i="18"/>
  <c r="H6" i="18"/>
  <c r="G6" i="18"/>
  <c r="F6" i="18"/>
  <c r="E6" i="18"/>
  <c r="D6" i="18"/>
  <c r="C6" i="18"/>
  <c r="B6" i="18"/>
  <c r="K5" i="27"/>
  <c r="J5" i="18"/>
  <c r="I5" i="18"/>
  <c r="H5" i="18"/>
  <c r="G5" i="18"/>
  <c r="F5" i="18"/>
  <c r="E5" i="18"/>
  <c r="D5" i="18"/>
  <c r="C5" i="18"/>
  <c r="B5" i="18"/>
  <c r="K5" i="18" s="1"/>
  <c r="K4" i="27"/>
  <c r="J4" i="18"/>
  <c r="I4" i="18"/>
  <c r="H4" i="18"/>
  <c r="G4" i="18"/>
  <c r="F4" i="18"/>
  <c r="E4" i="18"/>
  <c r="D4" i="18"/>
  <c r="C4" i="18"/>
  <c r="B4" i="18"/>
  <c r="K4" i="18" s="1"/>
  <c r="B69" i="18"/>
  <c r="K69" i="27"/>
  <c r="J69" i="18"/>
  <c r="I69" i="18"/>
  <c r="H69" i="18"/>
  <c r="G69" i="18"/>
  <c r="F69" i="18"/>
  <c r="E69" i="18"/>
  <c r="D69" i="18"/>
  <c r="C69" i="18"/>
  <c r="K16" i="28"/>
  <c r="J16" i="19"/>
  <c r="I16" i="19"/>
  <c r="H16" i="19"/>
  <c r="G16" i="19"/>
  <c r="F16" i="19"/>
  <c r="E16" i="19"/>
  <c r="D16" i="19"/>
  <c r="C16" i="19"/>
  <c r="B16" i="19"/>
  <c r="K15" i="28"/>
  <c r="J15" i="19"/>
  <c r="I15" i="19"/>
  <c r="H15" i="19"/>
  <c r="G15" i="19"/>
  <c r="F15" i="19"/>
  <c r="E15" i="19"/>
  <c r="D15" i="19"/>
  <c r="C15" i="19"/>
  <c r="B15" i="19"/>
  <c r="K14" i="28"/>
  <c r="J14" i="19"/>
  <c r="I14" i="19"/>
  <c r="H14" i="19"/>
  <c r="G14" i="19"/>
  <c r="F14" i="19"/>
  <c r="E14" i="19"/>
  <c r="D14" i="19"/>
  <c r="C14" i="19"/>
  <c r="B14" i="19"/>
  <c r="K13" i="28"/>
  <c r="J13" i="19"/>
  <c r="I13" i="19"/>
  <c r="H13" i="19"/>
  <c r="G13" i="19"/>
  <c r="F13" i="19"/>
  <c r="E13" i="19"/>
  <c r="D13" i="19"/>
  <c r="C13" i="19"/>
  <c r="B13" i="19"/>
  <c r="K12" i="28"/>
  <c r="J12" i="19"/>
  <c r="I12" i="19"/>
  <c r="H12" i="19"/>
  <c r="G12" i="19"/>
  <c r="F12" i="19"/>
  <c r="E12" i="19"/>
  <c r="D12" i="19"/>
  <c r="C12" i="19"/>
  <c r="B12" i="19"/>
  <c r="K11" i="28"/>
  <c r="J11" i="19"/>
  <c r="I11" i="19"/>
  <c r="H11" i="19"/>
  <c r="G11" i="19"/>
  <c r="F11" i="19"/>
  <c r="E11" i="19"/>
  <c r="D11" i="19"/>
  <c r="C11" i="19"/>
  <c r="B11" i="19"/>
  <c r="K10" i="28"/>
  <c r="J10" i="19"/>
  <c r="I10" i="19"/>
  <c r="H10" i="19"/>
  <c r="G10" i="19"/>
  <c r="F10" i="19"/>
  <c r="E10" i="19"/>
  <c r="D10" i="19"/>
  <c r="C10" i="19"/>
  <c r="B10" i="19"/>
  <c r="K9" i="28"/>
  <c r="J9" i="19"/>
  <c r="I9" i="19"/>
  <c r="H9" i="19"/>
  <c r="G9" i="19"/>
  <c r="F9" i="19"/>
  <c r="E9" i="19"/>
  <c r="D9" i="19"/>
  <c r="C9" i="19"/>
  <c r="B9" i="19"/>
  <c r="K8" i="28"/>
  <c r="J8" i="19"/>
  <c r="I8" i="19"/>
  <c r="H8" i="19"/>
  <c r="G8" i="19"/>
  <c r="F8" i="19"/>
  <c r="E8" i="19"/>
  <c r="D8" i="19"/>
  <c r="C8" i="19"/>
  <c r="B8" i="19"/>
  <c r="K7" i="28"/>
  <c r="J7" i="19"/>
  <c r="I7" i="19"/>
  <c r="H7" i="19"/>
  <c r="G7" i="19"/>
  <c r="F7" i="19"/>
  <c r="E7" i="19"/>
  <c r="D7" i="19"/>
  <c r="C7" i="19"/>
  <c r="B7" i="19"/>
  <c r="K6" i="28"/>
  <c r="J6" i="19"/>
  <c r="I6" i="19"/>
  <c r="H6" i="19"/>
  <c r="G6" i="19"/>
  <c r="F6" i="19"/>
  <c r="E6" i="19"/>
  <c r="D6" i="19"/>
  <c r="C6" i="19"/>
  <c r="B6" i="19"/>
  <c r="K5" i="28"/>
  <c r="J5" i="19"/>
  <c r="I5" i="19"/>
  <c r="H5" i="19"/>
  <c r="G5" i="19"/>
  <c r="F5" i="19"/>
  <c r="E5" i="19"/>
  <c r="D5" i="19"/>
  <c r="C5" i="19"/>
  <c r="B5" i="19"/>
  <c r="K4" i="28"/>
  <c r="J4" i="19"/>
  <c r="I4" i="19"/>
  <c r="H4" i="19"/>
  <c r="G4" i="19"/>
  <c r="F4" i="19"/>
  <c r="E4" i="19"/>
  <c r="D4" i="19"/>
  <c r="C4" i="19"/>
  <c r="B4" i="19"/>
  <c r="K69" i="28"/>
  <c r="J69" i="19"/>
  <c r="I69" i="19"/>
  <c r="H69" i="19"/>
  <c r="G69" i="19"/>
  <c r="F69" i="19"/>
  <c r="E69" i="19"/>
  <c r="D69" i="19"/>
  <c r="C69" i="19"/>
  <c r="B69" i="19"/>
  <c r="K68" i="28"/>
  <c r="J68" i="19"/>
  <c r="I68" i="19"/>
  <c r="H68" i="19"/>
  <c r="G68" i="19"/>
  <c r="F68" i="19"/>
  <c r="E68" i="19"/>
  <c r="D68" i="19"/>
  <c r="C68" i="19"/>
  <c r="B68" i="19"/>
  <c r="K67" i="28"/>
  <c r="J67" i="19"/>
  <c r="I67" i="19"/>
  <c r="H67" i="19"/>
  <c r="G67" i="19"/>
  <c r="F67" i="19"/>
  <c r="E67" i="19"/>
  <c r="D67" i="19"/>
  <c r="C67" i="19"/>
  <c r="B67" i="19"/>
  <c r="K66" i="28"/>
  <c r="J66" i="19"/>
  <c r="I66" i="19"/>
  <c r="H66" i="19"/>
  <c r="G66" i="19"/>
  <c r="F66" i="19"/>
  <c r="E66" i="19"/>
  <c r="D66" i="19"/>
  <c r="C66" i="19"/>
  <c r="B66" i="19"/>
  <c r="K65" i="28"/>
  <c r="J65" i="19"/>
  <c r="I65" i="19"/>
  <c r="H65" i="19"/>
  <c r="G65" i="19"/>
  <c r="F65" i="19"/>
  <c r="E65" i="19"/>
  <c r="D65" i="19"/>
  <c r="C65" i="19"/>
  <c r="B65" i="19"/>
  <c r="K64" i="28"/>
  <c r="J64" i="19"/>
  <c r="I64" i="19"/>
  <c r="H64" i="19"/>
  <c r="G64" i="19"/>
  <c r="F64" i="19"/>
  <c r="E64" i="19"/>
  <c r="D64" i="19"/>
  <c r="C64" i="19"/>
  <c r="B64" i="19"/>
  <c r="K63" i="28"/>
  <c r="J63" i="19"/>
  <c r="I63" i="19"/>
  <c r="H63" i="19"/>
  <c r="G63" i="19"/>
  <c r="F63" i="19"/>
  <c r="E63" i="19"/>
  <c r="D63" i="19"/>
  <c r="C63" i="19"/>
  <c r="B63" i="19"/>
  <c r="K62" i="28"/>
  <c r="J62" i="19"/>
  <c r="I62" i="19"/>
  <c r="H62" i="19"/>
  <c r="G62" i="19"/>
  <c r="F62" i="19"/>
  <c r="E62" i="19"/>
  <c r="D62" i="19"/>
  <c r="C62" i="19"/>
  <c r="B62" i="19"/>
  <c r="K61" i="28"/>
  <c r="J61" i="19"/>
  <c r="I61" i="19"/>
  <c r="H61" i="19"/>
  <c r="G61" i="19"/>
  <c r="F61" i="19"/>
  <c r="E61" i="19"/>
  <c r="D61" i="19"/>
  <c r="C61" i="19"/>
  <c r="B61" i="19"/>
  <c r="K60" i="28"/>
  <c r="J60" i="19"/>
  <c r="I60" i="19"/>
  <c r="H60" i="19"/>
  <c r="G60" i="19"/>
  <c r="F60" i="19"/>
  <c r="E60" i="19"/>
  <c r="D60" i="19"/>
  <c r="C60" i="19"/>
  <c r="B60" i="19"/>
  <c r="K59" i="28"/>
  <c r="J59" i="19"/>
  <c r="I59" i="19"/>
  <c r="H59" i="19"/>
  <c r="G59" i="19"/>
  <c r="F59" i="19"/>
  <c r="E59" i="19"/>
  <c r="D59" i="19"/>
  <c r="C59" i="19"/>
  <c r="B59" i="19"/>
  <c r="K58" i="28"/>
  <c r="J58" i="19"/>
  <c r="I58" i="19"/>
  <c r="H58" i="19"/>
  <c r="G58" i="19"/>
  <c r="F58" i="19"/>
  <c r="E58" i="19"/>
  <c r="D58" i="19"/>
  <c r="C58" i="19"/>
  <c r="B58" i="19"/>
  <c r="K57" i="28"/>
  <c r="J57" i="19"/>
  <c r="I57" i="19"/>
  <c r="H57" i="19"/>
  <c r="G57" i="19"/>
  <c r="F57" i="19"/>
  <c r="E57" i="19"/>
  <c r="D57" i="19"/>
  <c r="C57" i="19"/>
  <c r="B57" i="19"/>
  <c r="K56" i="28"/>
  <c r="J56" i="19"/>
  <c r="I56" i="19"/>
  <c r="H56" i="19"/>
  <c r="G56" i="19"/>
  <c r="F56" i="19"/>
  <c r="E56" i="19"/>
  <c r="D56" i="19"/>
  <c r="C56" i="19"/>
  <c r="B56" i="19"/>
  <c r="K55" i="28"/>
  <c r="J55" i="19"/>
  <c r="I55" i="19"/>
  <c r="H55" i="19"/>
  <c r="G55" i="19"/>
  <c r="F55" i="19"/>
  <c r="E55" i="19"/>
  <c r="D55" i="19"/>
  <c r="C55" i="19"/>
  <c r="B55" i="19"/>
  <c r="K54" i="28"/>
  <c r="J54" i="19"/>
  <c r="I54" i="19"/>
  <c r="H54" i="19"/>
  <c r="G54" i="19"/>
  <c r="F54" i="19"/>
  <c r="E54" i="19"/>
  <c r="D54" i="19"/>
  <c r="C54" i="19"/>
  <c r="B54" i="19"/>
  <c r="K53" i="28"/>
  <c r="J53" i="19"/>
  <c r="I53" i="19"/>
  <c r="H53" i="19"/>
  <c r="G53" i="19"/>
  <c r="F53" i="19"/>
  <c r="E53" i="19"/>
  <c r="D53" i="19"/>
  <c r="C53" i="19"/>
  <c r="B53" i="19"/>
  <c r="K52" i="28"/>
  <c r="J52" i="19"/>
  <c r="I52" i="19"/>
  <c r="H52" i="19"/>
  <c r="G52" i="19"/>
  <c r="F52" i="19"/>
  <c r="E52" i="19"/>
  <c r="D52" i="19"/>
  <c r="C52" i="19"/>
  <c r="B52" i="19"/>
  <c r="K51" i="28"/>
  <c r="J51" i="19"/>
  <c r="I51" i="19"/>
  <c r="H51" i="19"/>
  <c r="G51" i="19"/>
  <c r="F51" i="19"/>
  <c r="E51" i="19"/>
  <c r="D51" i="19"/>
  <c r="C51" i="19"/>
  <c r="B51" i="19"/>
  <c r="K50" i="28"/>
  <c r="J50" i="19"/>
  <c r="I50" i="19"/>
  <c r="H50" i="19"/>
  <c r="G50" i="19"/>
  <c r="F50" i="19"/>
  <c r="E50" i="19"/>
  <c r="D50" i="19"/>
  <c r="C50" i="19"/>
  <c r="B50" i="19"/>
  <c r="K49" i="28"/>
  <c r="J49" i="19"/>
  <c r="I49" i="19"/>
  <c r="H49" i="19"/>
  <c r="G49" i="19"/>
  <c r="F49" i="19"/>
  <c r="E49" i="19"/>
  <c r="D49" i="19"/>
  <c r="C49" i="19"/>
  <c r="B49" i="19"/>
  <c r="K48" i="28"/>
  <c r="J48" i="19"/>
  <c r="I48" i="19"/>
  <c r="H48" i="19"/>
  <c r="G48" i="19"/>
  <c r="F48" i="19"/>
  <c r="E48" i="19"/>
  <c r="D48" i="19"/>
  <c r="C48" i="19"/>
  <c r="B48" i="19"/>
  <c r="K47" i="28"/>
  <c r="J47" i="19"/>
  <c r="I47" i="19"/>
  <c r="H47" i="19"/>
  <c r="G47" i="19"/>
  <c r="F47" i="19"/>
  <c r="E47" i="19"/>
  <c r="D47" i="19"/>
  <c r="C47" i="19"/>
  <c r="B47" i="19"/>
  <c r="K46" i="28"/>
  <c r="J46" i="19"/>
  <c r="I46" i="19"/>
  <c r="H46" i="19"/>
  <c r="G46" i="19"/>
  <c r="F46" i="19"/>
  <c r="E46" i="19"/>
  <c r="D46" i="19"/>
  <c r="C46" i="19"/>
  <c r="B46" i="19"/>
  <c r="K45" i="28"/>
  <c r="J45" i="19"/>
  <c r="I45" i="19"/>
  <c r="H45" i="19"/>
  <c r="G45" i="19"/>
  <c r="F45" i="19"/>
  <c r="E45" i="19"/>
  <c r="D45" i="19"/>
  <c r="C45" i="19"/>
  <c r="B45" i="19"/>
  <c r="K44" i="28"/>
  <c r="J44" i="19"/>
  <c r="I44" i="19"/>
  <c r="H44" i="19"/>
  <c r="G44" i="19"/>
  <c r="F44" i="19"/>
  <c r="E44" i="19"/>
  <c r="D44" i="19"/>
  <c r="C44" i="19"/>
  <c r="B44" i="19"/>
  <c r="K43" i="28"/>
  <c r="J43" i="19"/>
  <c r="I43" i="19"/>
  <c r="H43" i="19"/>
  <c r="G43" i="19"/>
  <c r="F43" i="19"/>
  <c r="E43" i="19"/>
  <c r="D43" i="19"/>
  <c r="C43" i="19"/>
  <c r="B43" i="19"/>
  <c r="K42" i="28"/>
  <c r="J42" i="19"/>
  <c r="I42" i="19"/>
  <c r="H42" i="19"/>
  <c r="G42" i="19"/>
  <c r="F42" i="19"/>
  <c r="E42" i="19"/>
  <c r="D42" i="19"/>
  <c r="C42" i="19"/>
  <c r="B42" i="19"/>
  <c r="K41" i="28"/>
  <c r="J41" i="19"/>
  <c r="I41" i="19"/>
  <c r="H41" i="19"/>
  <c r="G41" i="19"/>
  <c r="F41" i="19"/>
  <c r="E41" i="19"/>
  <c r="D41" i="19"/>
  <c r="C41" i="19"/>
  <c r="B41" i="19"/>
  <c r="K40" i="28"/>
  <c r="J40" i="19"/>
  <c r="I40" i="19"/>
  <c r="H40" i="19"/>
  <c r="G40" i="19"/>
  <c r="F40" i="19"/>
  <c r="E40" i="19"/>
  <c r="D40" i="19"/>
  <c r="C40" i="19"/>
  <c r="B40" i="19"/>
  <c r="K39" i="28"/>
  <c r="J39" i="19"/>
  <c r="I39" i="19"/>
  <c r="H39" i="19"/>
  <c r="G39" i="19"/>
  <c r="F39" i="19"/>
  <c r="E39" i="19"/>
  <c r="D39" i="19"/>
  <c r="C39" i="19"/>
  <c r="B39" i="19"/>
  <c r="K38" i="28"/>
  <c r="J38" i="19"/>
  <c r="I38" i="19"/>
  <c r="H38" i="19"/>
  <c r="G38" i="19"/>
  <c r="F38" i="19"/>
  <c r="E38" i="19"/>
  <c r="D38" i="19"/>
  <c r="C38" i="19"/>
  <c r="B38" i="19"/>
  <c r="K37" i="28"/>
  <c r="J37" i="19"/>
  <c r="I37" i="19"/>
  <c r="H37" i="19"/>
  <c r="G37" i="19"/>
  <c r="F37" i="19"/>
  <c r="E37" i="19"/>
  <c r="D37" i="19"/>
  <c r="C37" i="19"/>
  <c r="B37" i="19"/>
  <c r="K36" i="28"/>
  <c r="J36" i="19"/>
  <c r="I36" i="19"/>
  <c r="H36" i="19"/>
  <c r="G36" i="19"/>
  <c r="F36" i="19"/>
  <c r="E36" i="19"/>
  <c r="D36" i="19"/>
  <c r="C36" i="19"/>
  <c r="B36" i="19"/>
  <c r="K35" i="28"/>
  <c r="J35" i="19"/>
  <c r="I35" i="19"/>
  <c r="H35" i="19"/>
  <c r="G35" i="19"/>
  <c r="F35" i="19"/>
  <c r="E35" i="19"/>
  <c r="D35" i="19"/>
  <c r="C35" i="19"/>
  <c r="B35" i="19"/>
  <c r="K34" i="28"/>
  <c r="J34" i="19"/>
  <c r="I34" i="19"/>
  <c r="H34" i="19"/>
  <c r="G34" i="19"/>
  <c r="F34" i="19"/>
  <c r="E34" i="19"/>
  <c r="D34" i="19"/>
  <c r="C34" i="19"/>
  <c r="B34" i="19"/>
  <c r="K33" i="28"/>
  <c r="J33" i="19"/>
  <c r="I33" i="19"/>
  <c r="H33" i="19"/>
  <c r="G33" i="19"/>
  <c r="F33" i="19"/>
  <c r="E33" i="19"/>
  <c r="D33" i="19"/>
  <c r="C33" i="19"/>
  <c r="B33" i="19"/>
  <c r="K32" i="28"/>
  <c r="J32" i="19"/>
  <c r="I32" i="19"/>
  <c r="H32" i="19"/>
  <c r="G32" i="19"/>
  <c r="F32" i="19"/>
  <c r="E32" i="19"/>
  <c r="D32" i="19"/>
  <c r="C32" i="19"/>
  <c r="B32" i="19"/>
  <c r="K31" i="28"/>
  <c r="J31" i="19"/>
  <c r="I31" i="19"/>
  <c r="H31" i="19"/>
  <c r="G31" i="19"/>
  <c r="F31" i="19"/>
  <c r="E31" i="19"/>
  <c r="D31" i="19"/>
  <c r="C31" i="19"/>
  <c r="B31" i="19"/>
  <c r="K30" i="28"/>
  <c r="J30" i="19"/>
  <c r="I30" i="19"/>
  <c r="H30" i="19"/>
  <c r="G30" i="19"/>
  <c r="F30" i="19"/>
  <c r="E30" i="19"/>
  <c r="D30" i="19"/>
  <c r="C30" i="19"/>
  <c r="B30" i="19"/>
  <c r="K29" i="28"/>
  <c r="J29" i="19"/>
  <c r="I29" i="19"/>
  <c r="H29" i="19"/>
  <c r="G29" i="19"/>
  <c r="F29" i="19"/>
  <c r="E29" i="19"/>
  <c r="D29" i="19"/>
  <c r="C29" i="19"/>
  <c r="B29" i="19"/>
  <c r="K28" i="28"/>
  <c r="J28" i="19"/>
  <c r="I28" i="19"/>
  <c r="H28" i="19"/>
  <c r="G28" i="19"/>
  <c r="F28" i="19"/>
  <c r="E28" i="19"/>
  <c r="D28" i="19"/>
  <c r="C28" i="19"/>
  <c r="B28" i="19"/>
  <c r="K27" i="28"/>
  <c r="J27" i="19"/>
  <c r="I27" i="19"/>
  <c r="H27" i="19"/>
  <c r="G27" i="19"/>
  <c r="F27" i="19"/>
  <c r="E27" i="19"/>
  <c r="D27" i="19"/>
  <c r="C27" i="19"/>
  <c r="B27" i="19"/>
  <c r="K26" i="28"/>
  <c r="J26" i="19"/>
  <c r="I26" i="19"/>
  <c r="H26" i="19"/>
  <c r="G26" i="19"/>
  <c r="F26" i="19"/>
  <c r="E26" i="19"/>
  <c r="D26" i="19"/>
  <c r="C26" i="19"/>
  <c r="B26" i="19"/>
  <c r="K25" i="28"/>
  <c r="J25" i="19"/>
  <c r="I25" i="19"/>
  <c r="H25" i="19"/>
  <c r="G25" i="19"/>
  <c r="F25" i="19"/>
  <c r="E25" i="19"/>
  <c r="D25" i="19"/>
  <c r="C25" i="19"/>
  <c r="B25" i="19"/>
  <c r="K24" i="28"/>
  <c r="J24" i="19"/>
  <c r="I24" i="19"/>
  <c r="H24" i="19"/>
  <c r="G24" i="19"/>
  <c r="F24" i="19"/>
  <c r="E24" i="19"/>
  <c r="D24" i="19"/>
  <c r="C24" i="19"/>
  <c r="B24" i="19"/>
  <c r="K23" i="28"/>
  <c r="J23" i="19"/>
  <c r="I23" i="19"/>
  <c r="H23" i="19"/>
  <c r="G23" i="19"/>
  <c r="F23" i="19"/>
  <c r="E23" i="19"/>
  <c r="D23" i="19"/>
  <c r="C23" i="19"/>
  <c r="B23" i="19"/>
  <c r="K22" i="28"/>
  <c r="J22" i="19"/>
  <c r="I22" i="19"/>
  <c r="H22" i="19"/>
  <c r="G22" i="19"/>
  <c r="F22" i="19"/>
  <c r="E22" i="19"/>
  <c r="D22" i="19"/>
  <c r="C22" i="19"/>
  <c r="B22" i="19"/>
  <c r="K21" i="28"/>
  <c r="J21" i="19"/>
  <c r="I21" i="19"/>
  <c r="H21" i="19"/>
  <c r="G21" i="19"/>
  <c r="F21" i="19"/>
  <c r="E21" i="19"/>
  <c r="D21" i="19"/>
  <c r="C21" i="19"/>
  <c r="B21" i="19"/>
  <c r="K20" i="28"/>
  <c r="J20" i="19"/>
  <c r="I20" i="19"/>
  <c r="H20" i="19"/>
  <c r="G20" i="19"/>
  <c r="F20" i="19"/>
  <c r="E20" i="19"/>
  <c r="D20" i="19"/>
  <c r="C20" i="19"/>
  <c r="B20" i="19"/>
  <c r="K19" i="28"/>
  <c r="J19" i="19"/>
  <c r="I19" i="19"/>
  <c r="H19" i="19"/>
  <c r="G19" i="19"/>
  <c r="F19" i="19"/>
  <c r="E19" i="19"/>
  <c r="D19" i="19"/>
  <c r="C19" i="19"/>
  <c r="B19" i="19"/>
  <c r="K18" i="28"/>
  <c r="J18" i="19"/>
  <c r="I18" i="19"/>
  <c r="H18" i="19"/>
  <c r="G18" i="19"/>
  <c r="F18" i="19"/>
  <c r="E18" i="19"/>
  <c r="D18" i="19"/>
  <c r="C18" i="19"/>
  <c r="B18" i="19"/>
  <c r="J16" i="29"/>
  <c r="I16" i="20"/>
  <c r="H16" i="20"/>
  <c r="G16" i="20"/>
  <c r="F16" i="20"/>
  <c r="E16" i="20"/>
  <c r="D16" i="20"/>
  <c r="C16" i="20"/>
  <c r="B16" i="20"/>
  <c r="J16" i="20" s="1"/>
  <c r="J15" i="29"/>
  <c r="I15" i="20"/>
  <c r="H15" i="20"/>
  <c r="G15" i="20"/>
  <c r="F15" i="20"/>
  <c r="E15" i="20"/>
  <c r="D15" i="20"/>
  <c r="C15" i="20"/>
  <c r="B15" i="20"/>
  <c r="J15" i="20" s="1"/>
  <c r="J14" i="29"/>
  <c r="I14" i="20"/>
  <c r="H14" i="20"/>
  <c r="G14" i="20"/>
  <c r="F14" i="20"/>
  <c r="E14" i="20"/>
  <c r="D14" i="20"/>
  <c r="C14" i="20"/>
  <c r="B14" i="20"/>
  <c r="J14" i="20" s="1"/>
  <c r="J13" i="29"/>
  <c r="I13" i="20"/>
  <c r="H13" i="20"/>
  <c r="G13" i="20"/>
  <c r="F13" i="20"/>
  <c r="E13" i="20"/>
  <c r="D13" i="20"/>
  <c r="C13" i="20"/>
  <c r="B13" i="20"/>
  <c r="J13" i="20" s="1"/>
  <c r="J12" i="29"/>
  <c r="I12" i="20"/>
  <c r="H12" i="20"/>
  <c r="G12" i="20"/>
  <c r="F12" i="20"/>
  <c r="E12" i="20"/>
  <c r="D12" i="20"/>
  <c r="C12" i="20"/>
  <c r="B12" i="20"/>
  <c r="J12" i="20" s="1"/>
  <c r="J11" i="29"/>
  <c r="I11" i="20"/>
  <c r="H11" i="20"/>
  <c r="G11" i="20"/>
  <c r="F11" i="20"/>
  <c r="E11" i="20"/>
  <c r="D11" i="20"/>
  <c r="C11" i="20"/>
  <c r="B11" i="20"/>
  <c r="J11" i="20" s="1"/>
  <c r="J10" i="29"/>
  <c r="I10" i="20"/>
  <c r="H10" i="20"/>
  <c r="G10" i="20"/>
  <c r="F10" i="20"/>
  <c r="E10" i="20"/>
  <c r="D10" i="20"/>
  <c r="C10" i="20"/>
  <c r="B10" i="20"/>
  <c r="J10" i="20" s="1"/>
  <c r="J9" i="29"/>
  <c r="I9" i="20"/>
  <c r="H9" i="20"/>
  <c r="G9" i="20"/>
  <c r="F9" i="20"/>
  <c r="E9" i="20"/>
  <c r="D9" i="20"/>
  <c r="C9" i="20"/>
  <c r="B9" i="20"/>
  <c r="J9" i="20" s="1"/>
  <c r="J8" i="29"/>
  <c r="I8" i="20"/>
  <c r="H8" i="20"/>
  <c r="G8" i="20"/>
  <c r="F8" i="20"/>
  <c r="E8" i="20"/>
  <c r="D8" i="20"/>
  <c r="C8" i="20"/>
  <c r="B8" i="20"/>
  <c r="J8" i="20" s="1"/>
  <c r="J7" i="29"/>
  <c r="I7" i="20"/>
  <c r="H7" i="20"/>
  <c r="G7" i="20"/>
  <c r="F7" i="20"/>
  <c r="E7" i="20"/>
  <c r="D7" i="20"/>
  <c r="C7" i="20"/>
  <c r="B7" i="20"/>
  <c r="J7" i="20" s="1"/>
  <c r="J6" i="29"/>
  <c r="I6" i="20"/>
  <c r="H6" i="20"/>
  <c r="G6" i="20"/>
  <c r="F6" i="20"/>
  <c r="E6" i="20"/>
  <c r="D6" i="20"/>
  <c r="C6" i="20"/>
  <c r="B6" i="20"/>
  <c r="J6" i="20" s="1"/>
  <c r="J5" i="29"/>
  <c r="I5" i="20"/>
  <c r="H5" i="20"/>
  <c r="G5" i="20"/>
  <c r="F5" i="20"/>
  <c r="E5" i="20"/>
  <c r="D5" i="20"/>
  <c r="C5" i="20"/>
  <c r="B5" i="20"/>
  <c r="J5" i="20" s="1"/>
  <c r="J4" i="29"/>
  <c r="I4" i="20"/>
  <c r="H4" i="20"/>
  <c r="G4" i="20"/>
  <c r="F4" i="20"/>
  <c r="E4" i="20"/>
  <c r="D4" i="20"/>
  <c r="C4" i="20"/>
  <c r="B4" i="20"/>
  <c r="J4" i="20" s="1"/>
  <c r="J69" i="29"/>
  <c r="I69" i="20"/>
  <c r="H69" i="20"/>
  <c r="G69" i="20"/>
  <c r="F69" i="20"/>
  <c r="E69" i="20"/>
  <c r="D69" i="20"/>
  <c r="C69" i="20"/>
  <c r="B69" i="20"/>
  <c r="J69" i="20" s="1"/>
  <c r="J68" i="29"/>
  <c r="I68" i="20"/>
  <c r="H68" i="20"/>
  <c r="G68" i="20"/>
  <c r="F68" i="20"/>
  <c r="E68" i="20"/>
  <c r="D68" i="20"/>
  <c r="C68" i="20"/>
  <c r="B68" i="20"/>
  <c r="J68" i="20" s="1"/>
  <c r="J67" i="29"/>
  <c r="I67" i="20"/>
  <c r="H67" i="20"/>
  <c r="G67" i="20"/>
  <c r="F67" i="20"/>
  <c r="E67" i="20"/>
  <c r="D67" i="20"/>
  <c r="C67" i="20"/>
  <c r="B67" i="20"/>
  <c r="J67" i="20" s="1"/>
  <c r="J66" i="29"/>
  <c r="I66" i="20"/>
  <c r="H66" i="20"/>
  <c r="G66" i="20"/>
  <c r="F66" i="20"/>
  <c r="E66" i="20"/>
  <c r="D66" i="20"/>
  <c r="C66" i="20"/>
  <c r="B66" i="20"/>
  <c r="J66" i="20" s="1"/>
  <c r="J65" i="29"/>
  <c r="I65" i="20"/>
  <c r="H65" i="20"/>
  <c r="G65" i="20"/>
  <c r="F65" i="20"/>
  <c r="E65" i="20"/>
  <c r="D65" i="20"/>
  <c r="C65" i="20"/>
  <c r="B65" i="20"/>
  <c r="J65" i="20" s="1"/>
  <c r="J64" i="29"/>
  <c r="I64" i="20"/>
  <c r="H64" i="20"/>
  <c r="G64" i="20"/>
  <c r="F64" i="20"/>
  <c r="E64" i="20"/>
  <c r="D64" i="20"/>
  <c r="C64" i="20"/>
  <c r="B64" i="20"/>
  <c r="J64" i="20" s="1"/>
  <c r="J63" i="29"/>
  <c r="I63" i="20"/>
  <c r="H63" i="20"/>
  <c r="G63" i="20"/>
  <c r="F63" i="20"/>
  <c r="E63" i="20"/>
  <c r="D63" i="20"/>
  <c r="C63" i="20"/>
  <c r="B63" i="20"/>
  <c r="J63" i="20" s="1"/>
  <c r="J62" i="29"/>
  <c r="I62" i="20"/>
  <c r="H62" i="20"/>
  <c r="G62" i="20"/>
  <c r="F62" i="20"/>
  <c r="E62" i="20"/>
  <c r="D62" i="20"/>
  <c r="C62" i="20"/>
  <c r="B62" i="20"/>
  <c r="J62" i="20" s="1"/>
  <c r="J61" i="29"/>
  <c r="I61" i="20"/>
  <c r="H61" i="20"/>
  <c r="G61" i="20"/>
  <c r="F61" i="20"/>
  <c r="E61" i="20"/>
  <c r="D61" i="20"/>
  <c r="C61" i="20"/>
  <c r="B61" i="20"/>
  <c r="J61" i="20" s="1"/>
  <c r="J60" i="29"/>
  <c r="I60" i="20"/>
  <c r="H60" i="20"/>
  <c r="G60" i="20"/>
  <c r="F60" i="20"/>
  <c r="E60" i="20"/>
  <c r="D60" i="20"/>
  <c r="C60" i="20"/>
  <c r="B60" i="20"/>
  <c r="J60" i="20" s="1"/>
  <c r="J59" i="29"/>
  <c r="I59" i="20"/>
  <c r="H59" i="20"/>
  <c r="G59" i="20"/>
  <c r="F59" i="20"/>
  <c r="E59" i="20"/>
  <c r="D59" i="20"/>
  <c r="C59" i="20"/>
  <c r="B59" i="20"/>
  <c r="J59" i="20" s="1"/>
  <c r="J58" i="29"/>
  <c r="I58" i="20"/>
  <c r="H58" i="20"/>
  <c r="G58" i="20"/>
  <c r="F58" i="20"/>
  <c r="E58" i="20"/>
  <c r="D58" i="20"/>
  <c r="C58" i="20"/>
  <c r="B58" i="20"/>
  <c r="J58" i="20" s="1"/>
  <c r="J57" i="29"/>
  <c r="I57" i="20"/>
  <c r="H57" i="20"/>
  <c r="G57" i="20"/>
  <c r="F57" i="20"/>
  <c r="E57" i="20"/>
  <c r="D57" i="20"/>
  <c r="C57" i="20"/>
  <c r="B57" i="20"/>
  <c r="J57" i="20" s="1"/>
  <c r="J56" i="29"/>
  <c r="I56" i="20"/>
  <c r="H56" i="20"/>
  <c r="G56" i="20"/>
  <c r="F56" i="20"/>
  <c r="E56" i="20"/>
  <c r="D56" i="20"/>
  <c r="C56" i="20"/>
  <c r="B56" i="20"/>
  <c r="J56" i="20" s="1"/>
  <c r="J55" i="29"/>
  <c r="I55" i="20"/>
  <c r="H55" i="20"/>
  <c r="G55" i="20"/>
  <c r="F55" i="20"/>
  <c r="E55" i="20"/>
  <c r="D55" i="20"/>
  <c r="C55" i="20"/>
  <c r="B55" i="20"/>
  <c r="J55" i="20" s="1"/>
  <c r="J54" i="29"/>
  <c r="I54" i="20"/>
  <c r="H54" i="20"/>
  <c r="G54" i="20"/>
  <c r="F54" i="20"/>
  <c r="E54" i="20"/>
  <c r="D54" i="20"/>
  <c r="C54" i="20"/>
  <c r="B54" i="20"/>
  <c r="J54" i="20" s="1"/>
  <c r="J53" i="29"/>
  <c r="I53" i="20"/>
  <c r="H53" i="20"/>
  <c r="G53" i="20"/>
  <c r="F53" i="20"/>
  <c r="E53" i="20"/>
  <c r="D53" i="20"/>
  <c r="C53" i="20"/>
  <c r="B53" i="20"/>
  <c r="J53" i="20" s="1"/>
  <c r="J52" i="29"/>
  <c r="I52" i="20"/>
  <c r="H52" i="20"/>
  <c r="G52" i="20"/>
  <c r="F52" i="20"/>
  <c r="E52" i="20"/>
  <c r="D52" i="20"/>
  <c r="C52" i="20"/>
  <c r="B52" i="20"/>
  <c r="J52" i="20" s="1"/>
  <c r="J51" i="29"/>
  <c r="I51" i="20"/>
  <c r="H51" i="20"/>
  <c r="G51" i="20"/>
  <c r="F51" i="20"/>
  <c r="E51" i="20"/>
  <c r="D51" i="20"/>
  <c r="C51" i="20"/>
  <c r="B51" i="20"/>
  <c r="J51" i="20" s="1"/>
  <c r="J50" i="29"/>
  <c r="I50" i="20"/>
  <c r="H50" i="20"/>
  <c r="G50" i="20"/>
  <c r="F50" i="20"/>
  <c r="E50" i="20"/>
  <c r="D50" i="20"/>
  <c r="C50" i="20"/>
  <c r="B50" i="20"/>
  <c r="J50" i="20" s="1"/>
  <c r="J49" i="29"/>
  <c r="I49" i="20"/>
  <c r="H49" i="20"/>
  <c r="G49" i="20"/>
  <c r="F49" i="20"/>
  <c r="E49" i="20"/>
  <c r="D49" i="20"/>
  <c r="C49" i="20"/>
  <c r="B49" i="20"/>
  <c r="J49" i="20" s="1"/>
  <c r="J48" i="29"/>
  <c r="I48" i="20"/>
  <c r="H48" i="20"/>
  <c r="G48" i="20"/>
  <c r="F48" i="20"/>
  <c r="E48" i="20"/>
  <c r="D48" i="20"/>
  <c r="C48" i="20"/>
  <c r="B48" i="20"/>
  <c r="J48" i="20" s="1"/>
  <c r="J47" i="29"/>
  <c r="I47" i="20"/>
  <c r="H47" i="20"/>
  <c r="G47" i="20"/>
  <c r="F47" i="20"/>
  <c r="E47" i="20"/>
  <c r="D47" i="20"/>
  <c r="C47" i="20"/>
  <c r="B47" i="20"/>
  <c r="J47" i="20" s="1"/>
  <c r="J46" i="29"/>
  <c r="I46" i="20"/>
  <c r="H46" i="20"/>
  <c r="G46" i="20"/>
  <c r="F46" i="20"/>
  <c r="E46" i="20"/>
  <c r="D46" i="20"/>
  <c r="C46" i="20"/>
  <c r="B46" i="20"/>
  <c r="J46" i="20" s="1"/>
  <c r="J45" i="29"/>
  <c r="I45" i="20"/>
  <c r="H45" i="20"/>
  <c r="G45" i="20"/>
  <c r="F45" i="20"/>
  <c r="E45" i="20"/>
  <c r="D45" i="20"/>
  <c r="C45" i="20"/>
  <c r="B45" i="20"/>
  <c r="J45" i="20" s="1"/>
  <c r="J44" i="29"/>
  <c r="I44" i="20"/>
  <c r="H44" i="20"/>
  <c r="G44" i="20"/>
  <c r="F44" i="20"/>
  <c r="E44" i="20"/>
  <c r="D44" i="20"/>
  <c r="C44" i="20"/>
  <c r="B44" i="20"/>
  <c r="J44" i="20" s="1"/>
  <c r="J43" i="29"/>
  <c r="I43" i="20"/>
  <c r="H43" i="20"/>
  <c r="G43" i="20"/>
  <c r="F43" i="20"/>
  <c r="E43" i="20"/>
  <c r="D43" i="20"/>
  <c r="C43" i="20"/>
  <c r="B43" i="20"/>
  <c r="J43" i="20" s="1"/>
  <c r="J42" i="29"/>
  <c r="I42" i="20"/>
  <c r="H42" i="20"/>
  <c r="G42" i="20"/>
  <c r="F42" i="20"/>
  <c r="E42" i="20"/>
  <c r="D42" i="20"/>
  <c r="C42" i="20"/>
  <c r="B42" i="20"/>
  <c r="J42" i="20" s="1"/>
  <c r="J41" i="29"/>
  <c r="I41" i="20"/>
  <c r="H41" i="20"/>
  <c r="G41" i="20"/>
  <c r="F41" i="20"/>
  <c r="E41" i="20"/>
  <c r="D41" i="20"/>
  <c r="C41" i="20"/>
  <c r="B41" i="20"/>
  <c r="J41" i="20" s="1"/>
  <c r="J40" i="29"/>
  <c r="I40" i="20"/>
  <c r="H40" i="20"/>
  <c r="G40" i="20"/>
  <c r="F40" i="20"/>
  <c r="E40" i="20"/>
  <c r="D40" i="20"/>
  <c r="C40" i="20"/>
  <c r="B40" i="20"/>
  <c r="J40" i="20" s="1"/>
  <c r="J39" i="29"/>
  <c r="I39" i="20"/>
  <c r="H39" i="20"/>
  <c r="G39" i="20"/>
  <c r="F39" i="20"/>
  <c r="E39" i="20"/>
  <c r="D39" i="20"/>
  <c r="C39" i="20"/>
  <c r="B39" i="20"/>
  <c r="J39" i="20" s="1"/>
  <c r="J38" i="29"/>
  <c r="I38" i="20"/>
  <c r="H38" i="20"/>
  <c r="G38" i="20"/>
  <c r="F38" i="20"/>
  <c r="E38" i="20"/>
  <c r="D38" i="20"/>
  <c r="C38" i="20"/>
  <c r="B38" i="20"/>
  <c r="J38" i="20" s="1"/>
  <c r="J37" i="29"/>
  <c r="I37" i="20"/>
  <c r="H37" i="20"/>
  <c r="G37" i="20"/>
  <c r="F37" i="20"/>
  <c r="E37" i="20"/>
  <c r="D37" i="20"/>
  <c r="C37" i="20"/>
  <c r="B37" i="20"/>
  <c r="J37" i="20" s="1"/>
  <c r="J36" i="29"/>
  <c r="I36" i="20"/>
  <c r="H36" i="20"/>
  <c r="G36" i="20"/>
  <c r="F36" i="20"/>
  <c r="E36" i="20"/>
  <c r="D36" i="20"/>
  <c r="C36" i="20"/>
  <c r="B36" i="20"/>
  <c r="J36" i="20" s="1"/>
  <c r="J35" i="29"/>
  <c r="I35" i="20"/>
  <c r="H35" i="20"/>
  <c r="G35" i="20"/>
  <c r="F35" i="20"/>
  <c r="E35" i="20"/>
  <c r="D35" i="20"/>
  <c r="C35" i="20"/>
  <c r="B35" i="20"/>
  <c r="J35" i="20" s="1"/>
  <c r="J34" i="29"/>
  <c r="I34" i="20"/>
  <c r="H34" i="20"/>
  <c r="G34" i="20"/>
  <c r="F34" i="20"/>
  <c r="E34" i="20"/>
  <c r="D34" i="20"/>
  <c r="C34" i="20"/>
  <c r="B34" i="20"/>
  <c r="J34" i="20" s="1"/>
  <c r="J33" i="29"/>
  <c r="I33" i="20"/>
  <c r="H33" i="20"/>
  <c r="G33" i="20"/>
  <c r="F33" i="20"/>
  <c r="E33" i="20"/>
  <c r="D33" i="20"/>
  <c r="C33" i="20"/>
  <c r="B33" i="20"/>
  <c r="J33" i="20" s="1"/>
  <c r="J32" i="29"/>
  <c r="I32" i="20"/>
  <c r="H32" i="20"/>
  <c r="G32" i="20"/>
  <c r="F32" i="20"/>
  <c r="E32" i="20"/>
  <c r="D32" i="20"/>
  <c r="C32" i="20"/>
  <c r="B32" i="20"/>
  <c r="J32" i="20" s="1"/>
  <c r="J31" i="29"/>
  <c r="I31" i="20"/>
  <c r="H31" i="20"/>
  <c r="G31" i="20"/>
  <c r="F31" i="20"/>
  <c r="E31" i="20"/>
  <c r="D31" i="20"/>
  <c r="C31" i="20"/>
  <c r="B31" i="20"/>
  <c r="J31" i="20" s="1"/>
  <c r="J30" i="29"/>
  <c r="I30" i="20"/>
  <c r="H30" i="20"/>
  <c r="G30" i="20"/>
  <c r="F30" i="20"/>
  <c r="E30" i="20"/>
  <c r="D30" i="20"/>
  <c r="C30" i="20"/>
  <c r="B30" i="20"/>
  <c r="J30" i="20" s="1"/>
  <c r="J29" i="29"/>
  <c r="I29" i="20"/>
  <c r="H29" i="20"/>
  <c r="G29" i="20"/>
  <c r="F29" i="20"/>
  <c r="E29" i="20"/>
  <c r="D29" i="20"/>
  <c r="C29" i="20"/>
  <c r="B29" i="20"/>
  <c r="J29" i="20" s="1"/>
  <c r="J28" i="29"/>
  <c r="I28" i="20"/>
  <c r="H28" i="20"/>
  <c r="G28" i="20"/>
  <c r="F28" i="20"/>
  <c r="E28" i="20"/>
  <c r="D28" i="20"/>
  <c r="C28" i="20"/>
  <c r="B28" i="20"/>
  <c r="J28" i="20" s="1"/>
  <c r="J27" i="29"/>
  <c r="I27" i="20"/>
  <c r="H27" i="20"/>
  <c r="G27" i="20"/>
  <c r="F27" i="20"/>
  <c r="E27" i="20"/>
  <c r="D27" i="20"/>
  <c r="C27" i="20"/>
  <c r="B27" i="20"/>
  <c r="J27" i="20" s="1"/>
  <c r="J26" i="29"/>
  <c r="I26" i="20"/>
  <c r="H26" i="20"/>
  <c r="G26" i="20"/>
  <c r="F26" i="20"/>
  <c r="E26" i="20"/>
  <c r="D26" i="20"/>
  <c r="C26" i="20"/>
  <c r="B26" i="20"/>
  <c r="J26" i="20" s="1"/>
  <c r="J25" i="29"/>
  <c r="I25" i="20"/>
  <c r="H25" i="20"/>
  <c r="G25" i="20"/>
  <c r="F25" i="20"/>
  <c r="E25" i="20"/>
  <c r="D25" i="20"/>
  <c r="C25" i="20"/>
  <c r="B25" i="20"/>
  <c r="J25" i="20" s="1"/>
  <c r="J24" i="29"/>
  <c r="I24" i="20"/>
  <c r="H24" i="20"/>
  <c r="G24" i="20"/>
  <c r="F24" i="20"/>
  <c r="E24" i="20"/>
  <c r="D24" i="20"/>
  <c r="C24" i="20"/>
  <c r="B24" i="20"/>
  <c r="J24" i="20" s="1"/>
  <c r="J23" i="29"/>
  <c r="I23" i="20"/>
  <c r="H23" i="20"/>
  <c r="G23" i="20"/>
  <c r="F23" i="20"/>
  <c r="E23" i="20"/>
  <c r="D23" i="20"/>
  <c r="C23" i="20"/>
  <c r="B23" i="20"/>
  <c r="J23" i="20" s="1"/>
  <c r="J22" i="29"/>
  <c r="I22" i="20"/>
  <c r="H22" i="20"/>
  <c r="G22" i="20"/>
  <c r="F22" i="20"/>
  <c r="E22" i="20"/>
  <c r="D22" i="20"/>
  <c r="C22" i="20"/>
  <c r="B22" i="20"/>
  <c r="J22" i="20" s="1"/>
  <c r="J21" i="29"/>
  <c r="I21" i="20"/>
  <c r="H21" i="20"/>
  <c r="G21" i="20"/>
  <c r="F21" i="20"/>
  <c r="E21" i="20"/>
  <c r="D21" i="20"/>
  <c r="C21" i="20"/>
  <c r="B21" i="20"/>
  <c r="J21" i="20" s="1"/>
  <c r="J20" i="29"/>
  <c r="I20" i="20"/>
  <c r="H20" i="20"/>
  <c r="G20" i="20"/>
  <c r="F20" i="20"/>
  <c r="E20" i="20"/>
  <c r="D20" i="20"/>
  <c r="C20" i="20"/>
  <c r="B20" i="20"/>
  <c r="J20" i="20" s="1"/>
  <c r="J19" i="29"/>
  <c r="I19" i="20"/>
  <c r="H19" i="20"/>
  <c r="G19" i="20"/>
  <c r="F19" i="20"/>
  <c r="E19" i="20"/>
  <c r="D19" i="20"/>
  <c r="C19" i="20"/>
  <c r="B19" i="20"/>
  <c r="J19" i="20" s="1"/>
  <c r="J18" i="29"/>
  <c r="I18" i="20"/>
  <c r="H18" i="20"/>
  <c r="G18" i="20"/>
  <c r="F18" i="20"/>
  <c r="E18" i="20"/>
  <c r="D18" i="20"/>
  <c r="C18" i="20"/>
  <c r="B18" i="20"/>
  <c r="J18" i="20" s="1"/>
  <c r="H69" i="30"/>
  <c r="G69" i="21"/>
  <c r="F69" i="21"/>
  <c r="E69" i="21"/>
  <c r="D69" i="21"/>
  <c r="C69" i="21"/>
  <c r="B69" i="21"/>
  <c r="H69" i="21" s="1"/>
  <c r="H68" i="30"/>
  <c r="G68" i="21"/>
  <c r="F68" i="21"/>
  <c r="E68" i="21"/>
  <c r="D68" i="21"/>
  <c r="C68" i="21"/>
  <c r="B68" i="21"/>
  <c r="H68" i="21" s="1"/>
  <c r="H67" i="30"/>
  <c r="G67" i="21"/>
  <c r="F67" i="21"/>
  <c r="E67" i="21"/>
  <c r="D67" i="21"/>
  <c r="C67" i="21"/>
  <c r="B67" i="21"/>
  <c r="H67" i="21" s="1"/>
  <c r="H66" i="30"/>
  <c r="G66" i="21"/>
  <c r="F66" i="21"/>
  <c r="E66" i="21"/>
  <c r="D66" i="21"/>
  <c r="C66" i="21"/>
  <c r="B66" i="21"/>
  <c r="H66" i="21" s="1"/>
  <c r="H65" i="30"/>
  <c r="G65" i="21"/>
  <c r="F65" i="21"/>
  <c r="E65" i="21"/>
  <c r="D65" i="21"/>
  <c r="C65" i="21"/>
  <c r="B65" i="21"/>
  <c r="H65" i="21" s="1"/>
  <c r="H64" i="30"/>
  <c r="G64" i="21"/>
  <c r="F64" i="21"/>
  <c r="E64" i="21"/>
  <c r="D64" i="21"/>
  <c r="C64" i="21"/>
  <c r="B64" i="21"/>
  <c r="H64" i="21" s="1"/>
  <c r="H63" i="30"/>
  <c r="G63" i="21"/>
  <c r="F63" i="21"/>
  <c r="E63" i="21"/>
  <c r="D63" i="21"/>
  <c r="C63" i="21"/>
  <c r="B63" i="21"/>
  <c r="H63" i="21" s="1"/>
  <c r="H62" i="30"/>
  <c r="G62" i="21"/>
  <c r="F62" i="21"/>
  <c r="E62" i="21"/>
  <c r="D62" i="21"/>
  <c r="C62" i="21"/>
  <c r="B62" i="21"/>
  <c r="H62" i="21" s="1"/>
  <c r="H61" i="30"/>
  <c r="G61" i="21"/>
  <c r="F61" i="21"/>
  <c r="E61" i="21"/>
  <c r="D61" i="21"/>
  <c r="C61" i="21"/>
  <c r="B61" i="21"/>
  <c r="H61" i="21" s="1"/>
  <c r="H60" i="30"/>
  <c r="G60" i="21"/>
  <c r="F60" i="21"/>
  <c r="E60" i="21"/>
  <c r="D60" i="21"/>
  <c r="C60" i="21"/>
  <c r="B60" i="21"/>
  <c r="H60" i="21" s="1"/>
  <c r="H59" i="30"/>
  <c r="G59" i="21"/>
  <c r="F59" i="21"/>
  <c r="E59" i="21"/>
  <c r="D59" i="21"/>
  <c r="C59" i="21"/>
  <c r="B59" i="21"/>
  <c r="H59" i="21" s="1"/>
  <c r="H58" i="30"/>
  <c r="G58" i="21"/>
  <c r="F58" i="21"/>
  <c r="E58" i="21"/>
  <c r="D58" i="21"/>
  <c r="C58" i="21"/>
  <c r="B58" i="21"/>
  <c r="H58" i="21" s="1"/>
  <c r="H57" i="30"/>
  <c r="G57" i="21"/>
  <c r="F57" i="21"/>
  <c r="E57" i="21"/>
  <c r="D57" i="21"/>
  <c r="C57" i="21"/>
  <c r="B57" i="21"/>
  <c r="H57" i="21" s="1"/>
  <c r="H56" i="30"/>
  <c r="G56" i="21"/>
  <c r="F56" i="21"/>
  <c r="E56" i="21"/>
  <c r="D56" i="21"/>
  <c r="C56" i="21"/>
  <c r="B56" i="21"/>
  <c r="H56" i="21" s="1"/>
  <c r="H55" i="30"/>
  <c r="G55" i="21"/>
  <c r="F55" i="21"/>
  <c r="E55" i="21"/>
  <c r="D55" i="21"/>
  <c r="C55" i="21"/>
  <c r="B55" i="21"/>
  <c r="H55" i="21" s="1"/>
  <c r="H54" i="30"/>
  <c r="G54" i="21"/>
  <c r="F54" i="21"/>
  <c r="E54" i="21"/>
  <c r="D54" i="21"/>
  <c r="C54" i="21"/>
  <c r="B54" i="21"/>
  <c r="H54" i="21" s="1"/>
  <c r="H53" i="30"/>
  <c r="G53" i="21"/>
  <c r="F53" i="21"/>
  <c r="E53" i="21"/>
  <c r="D53" i="21"/>
  <c r="C53" i="21"/>
  <c r="B53" i="21"/>
  <c r="H53" i="21" s="1"/>
  <c r="H52" i="30"/>
  <c r="G52" i="21"/>
  <c r="F52" i="21"/>
  <c r="E52" i="21"/>
  <c r="D52" i="21"/>
  <c r="C52" i="21"/>
  <c r="B52" i="21"/>
  <c r="H52" i="21" s="1"/>
  <c r="H51" i="30"/>
  <c r="G51" i="21"/>
  <c r="F51" i="21"/>
  <c r="E51" i="21"/>
  <c r="D51" i="21"/>
  <c r="C51" i="21"/>
  <c r="B51" i="21"/>
  <c r="H51" i="21" s="1"/>
  <c r="H50" i="30"/>
  <c r="G50" i="21"/>
  <c r="F50" i="21"/>
  <c r="E50" i="21"/>
  <c r="D50" i="21"/>
  <c r="C50" i="21"/>
  <c r="B50" i="21"/>
  <c r="H50" i="21" s="1"/>
  <c r="H49" i="30"/>
  <c r="G49" i="21"/>
  <c r="F49" i="21"/>
  <c r="E49" i="21"/>
  <c r="D49" i="21"/>
  <c r="C49" i="21"/>
  <c r="B49" i="21"/>
  <c r="H49" i="21" s="1"/>
  <c r="H48" i="30"/>
  <c r="G48" i="21"/>
  <c r="F48" i="21"/>
  <c r="E48" i="21"/>
  <c r="D48" i="21"/>
  <c r="C48" i="21"/>
  <c r="B48" i="21"/>
  <c r="H48" i="21" s="1"/>
  <c r="H47" i="30"/>
  <c r="G47" i="21"/>
  <c r="F47" i="21"/>
  <c r="E47" i="21"/>
  <c r="D47" i="21"/>
  <c r="C47" i="21"/>
  <c r="B47" i="21"/>
  <c r="H47" i="21" s="1"/>
  <c r="H46" i="30"/>
  <c r="G46" i="21"/>
  <c r="F46" i="21"/>
  <c r="E46" i="21"/>
  <c r="D46" i="21"/>
  <c r="C46" i="21"/>
  <c r="B46" i="21"/>
  <c r="H46" i="21" s="1"/>
  <c r="H45" i="30"/>
  <c r="G45" i="21"/>
  <c r="F45" i="21"/>
  <c r="E45" i="21"/>
  <c r="D45" i="21"/>
  <c r="C45" i="21"/>
  <c r="B45" i="21"/>
  <c r="H45" i="21" s="1"/>
  <c r="H44" i="30"/>
  <c r="G44" i="21"/>
  <c r="F44" i="21"/>
  <c r="E44" i="21"/>
  <c r="D44" i="21"/>
  <c r="C44" i="21"/>
  <c r="B44" i="21"/>
  <c r="H44" i="21" s="1"/>
  <c r="H43" i="30"/>
  <c r="G43" i="21"/>
  <c r="F43" i="21"/>
  <c r="E43" i="21"/>
  <c r="D43" i="21"/>
  <c r="C43" i="21"/>
  <c r="B43" i="21"/>
  <c r="H43" i="21" s="1"/>
  <c r="H42" i="30"/>
  <c r="G42" i="21"/>
  <c r="F42" i="21"/>
  <c r="E42" i="21"/>
  <c r="D42" i="21"/>
  <c r="C42" i="21"/>
  <c r="B42" i="21"/>
  <c r="H42" i="21" s="1"/>
  <c r="H41" i="30"/>
  <c r="G41" i="21"/>
  <c r="F41" i="21"/>
  <c r="E41" i="21"/>
  <c r="D41" i="21"/>
  <c r="C41" i="21"/>
  <c r="B41" i="21"/>
  <c r="H41" i="21" s="1"/>
  <c r="H40" i="30"/>
  <c r="G40" i="21"/>
  <c r="F40" i="21"/>
  <c r="E40" i="21"/>
  <c r="D40" i="21"/>
  <c r="C40" i="21"/>
  <c r="B40" i="21"/>
  <c r="H40" i="21" s="1"/>
  <c r="H39" i="30"/>
  <c r="G39" i="21"/>
  <c r="F39" i="21"/>
  <c r="E39" i="21"/>
  <c r="D39" i="21"/>
  <c r="C39" i="21"/>
  <c r="B39" i="21"/>
  <c r="H39" i="21" s="1"/>
  <c r="H38" i="30"/>
  <c r="G38" i="21"/>
  <c r="F38" i="21"/>
  <c r="E38" i="21"/>
  <c r="D38" i="21"/>
  <c r="C38" i="21"/>
  <c r="B38" i="21"/>
  <c r="H38" i="21" s="1"/>
  <c r="H37" i="30"/>
  <c r="G37" i="21"/>
  <c r="F37" i="21"/>
  <c r="E37" i="21"/>
  <c r="D37" i="21"/>
  <c r="C37" i="21"/>
  <c r="B37" i="21"/>
  <c r="H37" i="21" s="1"/>
  <c r="H36" i="30"/>
  <c r="G36" i="21"/>
  <c r="F36" i="21"/>
  <c r="E36" i="21"/>
  <c r="D36" i="21"/>
  <c r="C36" i="21"/>
  <c r="B36" i="21"/>
  <c r="H36" i="21" s="1"/>
  <c r="H35" i="30"/>
  <c r="G35" i="21"/>
  <c r="F35" i="21"/>
  <c r="E35" i="21"/>
  <c r="D35" i="21"/>
  <c r="C35" i="21"/>
  <c r="B35" i="21"/>
  <c r="H35" i="21" s="1"/>
  <c r="H34" i="30"/>
  <c r="G34" i="21"/>
  <c r="F34" i="21"/>
  <c r="E34" i="21"/>
  <c r="D34" i="21"/>
  <c r="C34" i="21"/>
  <c r="B34" i="21"/>
  <c r="H34" i="21" s="1"/>
  <c r="H33" i="30"/>
  <c r="G33" i="21"/>
  <c r="F33" i="21"/>
  <c r="E33" i="21"/>
  <c r="D33" i="21"/>
  <c r="C33" i="21"/>
  <c r="B33" i="21"/>
  <c r="H33" i="21" s="1"/>
  <c r="H32" i="30"/>
  <c r="G32" i="21"/>
  <c r="F32" i="21"/>
  <c r="E32" i="21"/>
  <c r="D32" i="21"/>
  <c r="C32" i="21"/>
  <c r="B32" i="21"/>
  <c r="H32" i="21" s="1"/>
  <c r="H31" i="30"/>
  <c r="G31" i="21"/>
  <c r="F31" i="21"/>
  <c r="E31" i="21"/>
  <c r="D31" i="21"/>
  <c r="C31" i="21"/>
  <c r="B31" i="21"/>
  <c r="H31" i="21" s="1"/>
  <c r="H30" i="30"/>
  <c r="G30" i="21"/>
  <c r="F30" i="21"/>
  <c r="E30" i="21"/>
  <c r="D30" i="21"/>
  <c r="C30" i="21"/>
  <c r="B30" i="21"/>
  <c r="H30" i="21" s="1"/>
  <c r="H29" i="30"/>
  <c r="G29" i="21"/>
  <c r="F29" i="21"/>
  <c r="E29" i="21"/>
  <c r="D29" i="21"/>
  <c r="C29" i="21"/>
  <c r="B29" i="21"/>
  <c r="H29" i="21" s="1"/>
  <c r="H28" i="30"/>
  <c r="G28" i="21"/>
  <c r="F28" i="21"/>
  <c r="E28" i="21"/>
  <c r="D28" i="21"/>
  <c r="C28" i="21"/>
  <c r="B28" i="21"/>
  <c r="H28" i="21" s="1"/>
  <c r="H27" i="30"/>
  <c r="G27" i="21"/>
  <c r="F27" i="21"/>
  <c r="E27" i="21"/>
  <c r="D27" i="21"/>
  <c r="C27" i="21"/>
  <c r="B27" i="21"/>
  <c r="H27" i="21" s="1"/>
  <c r="H26" i="30"/>
  <c r="G26" i="21"/>
  <c r="F26" i="21"/>
  <c r="E26" i="21"/>
  <c r="D26" i="21"/>
  <c r="C26" i="21"/>
  <c r="B26" i="21"/>
  <c r="H26" i="21" s="1"/>
  <c r="H25" i="30"/>
  <c r="G25" i="21"/>
  <c r="F25" i="21"/>
  <c r="E25" i="21"/>
  <c r="D25" i="21"/>
  <c r="C25" i="21"/>
  <c r="B25" i="21"/>
  <c r="H25" i="21" s="1"/>
  <c r="H24" i="30"/>
  <c r="G24" i="21"/>
  <c r="F24" i="21"/>
  <c r="E24" i="21"/>
  <c r="D24" i="21"/>
  <c r="C24" i="21"/>
  <c r="B24" i="21"/>
  <c r="H24" i="21" s="1"/>
  <c r="H23" i="30"/>
  <c r="G23" i="21"/>
  <c r="F23" i="21"/>
  <c r="E23" i="21"/>
  <c r="D23" i="21"/>
  <c r="C23" i="21"/>
  <c r="B23" i="21"/>
  <c r="H23" i="21" s="1"/>
  <c r="H22" i="30"/>
  <c r="G22" i="21"/>
  <c r="F22" i="21"/>
  <c r="E22" i="21"/>
  <c r="D22" i="21"/>
  <c r="C22" i="21"/>
  <c r="B22" i="21"/>
  <c r="H22" i="21" s="1"/>
  <c r="H21" i="30"/>
  <c r="G21" i="21"/>
  <c r="F21" i="21"/>
  <c r="E21" i="21"/>
  <c r="D21" i="21"/>
  <c r="C21" i="21"/>
  <c r="B21" i="21"/>
  <c r="H21" i="21" s="1"/>
  <c r="H20" i="30"/>
  <c r="G20" i="21"/>
  <c r="F20" i="21"/>
  <c r="E20" i="21"/>
  <c r="D20" i="21"/>
  <c r="C20" i="21"/>
  <c r="B20" i="21"/>
  <c r="H20" i="21" s="1"/>
  <c r="H19" i="30"/>
  <c r="G19" i="21"/>
  <c r="F19" i="21"/>
  <c r="E19" i="21"/>
  <c r="D19" i="21"/>
  <c r="C19" i="21"/>
  <c r="B19" i="21"/>
  <c r="H19" i="21" s="1"/>
  <c r="H18" i="30"/>
  <c r="G18" i="21"/>
  <c r="F18" i="21"/>
  <c r="E18" i="21"/>
  <c r="D18" i="21"/>
  <c r="C18" i="21"/>
  <c r="B18" i="21"/>
  <c r="H18" i="21" s="1"/>
  <c r="H17" i="30"/>
  <c r="G17" i="21"/>
  <c r="F17" i="21"/>
  <c r="E17" i="21"/>
  <c r="D17" i="21"/>
  <c r="C17" i="21"/>
  <c r="B17" i="21"/>
  <c r="H17" i="21" s="1"/>
  <c r="H16" i="30"/>
  <c r="G16" i="21"/>
  <c r="F16" i="21"/>
  <c r="E16" i="21"/>
  <c r="D16" i="21"/>
  <c r="C16" i="21"/>
  <c r="B16" i="21"/>
  <c r="H16" i="21" s="1"/>
  <c r="H15" i="30"/>
  <c r="G15" i="21"/>
  <c r="F15" i="21"/>
  <c r="E15" i="21"/>
  <c r="D15" i="21"/>
  <c r="C15" i="21"/>
  <c r="B15" i="21"/>
  <c r="H15" i="21" s="1"/>
  <c r="H14" i="30"/>
  <c r="G14" i="21"/>
  <c r="F14" i="21"/>
  <c r="E14" i="21"/>
  <c r="D14" i="21"/>
  <c r="C14" i="21"/>
  <c r="B14" i="21"/>
  <c r="H14" i="21" s="1"/>
  <c r="H13" i="30"/>
  <c r="G13" i="21"/>
  <c r="F13" i="21"/>
  <c r="E13" i="21"/>
  <c r="D13" i="21"/>
  <c r="C13" i="21"/>
  <c r="B13" i="21"/>
  <c r="H13" i="21" s="1"/>
  <c r="H12" i="30"/>
  <c r="G12" i="21"/>
  <c r="F12" i="21"/>
  <c r="E12" i="21"/>
  <c r="D12" i="21"/>
  <c r="C12" i="21"/>
  <c r="B12" i="21"/>
  <c r="H12" i="21" s="1"/>
  <c r="H11" i="30"/>
  <c r="G11" i="21"/>
  <c r="F11" i="21"/>
  <c r="E11" i="21"/>
  <c r="D11" i="21"/>
  <c r="C11" i="21"/>
  <c r="B11" i="21"/>
  <c r="H11" i="21" s="1"/>
  <c r="H10" i="30"/>
  <c r="G10" i="21"/>
  <c r="F10" i="21"/>
  <c r="E10" i="21"/>
  <c r="D10" i="21"/>
  <c r="C10" i="21"/>
  <c r="B10" i="21"/>
  <c r="H10" i="21" s="1"/>
  <c r="H9" i="30"/>
  <c r="G9" i="21"/>
  <c r="F9" i="21"/>
  <c r="E9" i="21"/>
  <c r="D9" i="21"/>
  <c r="C9" i="21"/>
  <c r="B9" i="21"/>
  <c r="H9" i="21" s="1"/>
  <c r="H8" i="30"/>
  <c r="G8" i="21"/>
  <c r="F8" i="21"/>
  <c r="E8" i="21"/>
  <c r="D8" i="21"/>
  <c r="C8" i="21"/>
  <c r="B8" i="21"/>
  <c r="H8" i="21" s="1"/>
  <c r="H7" i="30"/>
  <c r="G7" i="21"/>
  <c r="F7" i="21"/>
  <c r="E7" i="21"/>
  <c r="D7" i="21"/>
  <c r="C7" i="21"/>
  <c r="B7" i="21"/>
  <c r="H7" i="21" s="1"/>
  <c r="H6" i="30"/>
  <c r="G6" i="21"/>
  <c r="F6" i="21"/>
  <c r="E6" i="21"/>
  <c r="D6" i="21"/>
  <c r="C6" i="21"/>
  <c r="B6" i="21"/>
  <c r="H6" i="21" s="1"/>
  <c r="H5" i="30"/>
  <c r="G5" i="21"/>
  <c r="F5" i="21"/>
  <c r="E5" i="21"/>
  <c r="D5" i="21"/>
  <c r="C5" i="21"/>
  <c r="B5" i="21"/>
  <c r="H5" i="21" s="1"/>
  <c r="H4" i="30"/>
  <c r="G4" i="21"/>
  <c r="F4" i="21"/>
  <c r="E4" i="21"/>
  <c r="D4" i="21"/>
  <c r="C4" i="21"/>
  <c r="B4" i="21"/>
  <c r="H4" i="21" s="1"/>
  <c r="H69" i="32"/>
  <c r="G69" i="23"/>
  <c r="F69" i="23"/>
  <c r="E69" i="23"/>
  <c r="D69" i="23"/>
  <c r="C69" i="23"/>
  <c r="B69" i="23"/>
  <c r="H69" i="23" s="1"/>
  <c r="H68" i="32"/>
  <c r="G68" i="23"/>
  <c r="F68" i="23"/>
  <c r="E68" i="23"/>
  <c r="D68" i="23"/>
  <c r="C68" i="23"/>
  <c r="B68" i="23"/>
  <c r="H68" i="23" s="1"/>
  <c r="H67" i="32"/>
  <c r="G67" i="23"/>
  <c r="F67" i="23"/>
  <c r="E67" i="23"/>
  <c r="D67" i="23"/>
  <c r="C67" i="23"/>
  <c r="B67" i="23"/>
  <c r="H67" i="23" s="1"/>
  <c r="H66" i="32"/>
  <c r="G66" i="23"/>
  <c r="F66" i="23"/>
  <c r="E66" i="23"/>
  <c r="D66" i="23"/>
  <c r="C66" i="23"/>
  <c r="B66" i="23"/>
  <c r="H66" i="23" s="1"/>
  <c r="H65" i="32"/>
  <c r="G65" i="23"/>
  <c r="F65" i="23"/>
  <c r="E65" i="23"/>
  <c r="D65" i="23"/>
  <c r="C65" i="23"/>
  <c r="B65" i="23"/>
  <c r="H65" i="23" s="1"/>
  <c r="H64" i="32"/>
  <c r="G64" i="23"/>
  <c r="F64" i="23"/>
  <c r="E64" i="23"/>
  <c r="D64" i="23"/>
  <c r="C64" i="23"/>
  <c r="B64" i="23"/>
  <c r="H64" i="23" s="1"/>
  <c r="H63" i="32"/>
  <c r="G63" i="23"/>
  <c r="F63" i="23"/>
  <c r="E63" i="23"/>
  <c r="D63" i="23"/>
  <c r="C63" i="23"/>
  <c r="B63" i="23"/>
  <c r="H63" i="23" s="1"/>
  <c r="H62" i="32"/>
  <c r="G62" i="23"/>
  <c r="F62" i="23"/>
  <c r="E62" i="23"/>
  <c r="D62" i="23"/>
  <c r="C62" i="23"/>
  <c r="B62" i="23"/>
  <c r="H62" i="23" s="1"/>
  <c r="H61" i="32"/>
  <c r="G61" i="23"/>
  <c r="F61" i="23"/>
  <c r="E61" i="23"/>
  <c r="D61" i="23"/>
  <c r="C61" i="23"/>
  <c r="B61" i="23"/>
  <c r="H61" i="23" s="1"/>
  <c r="H60" i="32"/>
  <c r="G60" i="23"/>
  <c r="F60" i="23"/>
  <c r="E60" i="23"/>
  <c r="D60" i="23"/>
  <c r="C60" i="23"/>
  <c r="B60" i="23"/>
  <c r="H60" i="23" s="1"/>
  <c r="H59" i="32"/>
  <c r="G59" i="23"/>
  <c r="F59" i="23"/>
  <c r="E59" i="23"/>
  <c r="D59" i="23"/>
  <c r="C59" i="23"/>
  <c r="B59" i="23"/>
  <c r="H59" i="23" s="1"/>
  <c r="H58" i="32"/>
  <c r="G58" i="23"/>
  <c r="F58" i="23"/>
  <c r="E58" i="23"/>
  <c r="D58" i="23"/>
  <c r="C58" i="23"/>
  <c r="B58" i="23"/>
  <c r="H58" i="23" s="1"/>
  <c r="H57" i="32"/>
  <c r="G57" i="23"/>
  <c r="F57" i="23"/>
  <c r="E57" i="23"/>
  <c r="D57" i="23"/>
  <c r="C57" i="23"/>
  <c r="B57" i="23"/>
  <c r="H57" i="23" s="1"/>
  <c r="H56" i="32"/>
  <c r="G56" i="23"/>
  <c r="F56" i="23"/>
  <c r="E56" i="23"/>
  <c r="D56" i="23"/>
  <c r="C56" i="23"/>
  <c r="B56" i="23"/>
  <c r="H56" i="23" s="1"/>
  <c r="H55" i="32"/>
  <c r="G55" i="23"/>
  <c r="F55" i="23"/>
  <c r="E55" i="23"/>
  <c r="D55" i="23"/>
  <c r="C55" i="23"/>
  <c r="B55" i="23"/>
  <c r="H55" i="23" s="1"/>
  <c r="H54" i="32"/>
  <c r="G54" i="23"/>
  <c r="F54" i="23"/>
  <c r="E54" i="23"/>
  <c r="D54" i="23"/>
  <c r="C54" i="23"/>
  <c r="B54" i="23"/>
  <c r="H54" i="23" s="1"/>
  <c r="H53" i="32"/>
  <c r="G53" i="23"/>
  <c r="F53" i="23"/>
  <c r="E53" i="23"/>
  <c r="D53" i="23"/>
  <c r="C53" i="23"/>
  <c r="B53" i="23"/>
  <c r="H53" i="23" s="1"/>
  <c r="H52" i="32"/>
  <c r="G52" i="23"/>
  <c r="F52" i="23"/>
  <c r="E52" i="23"/>
  <c r="D52" i="23"/>
  <c r="C52" i="23"/>
  <c r="B52" i="23"/>
  <c r="H52" i="23" s="1"/>
  <c r="H51" i="32"/>
  <c r="G51" i="23"/>
  <c r="F51" i="23"/>
  <c r="E51" i="23"/>
  <c r="D51" i="23"/>
  <c r="C51" i="23"/>
  <c r="B51" i="23"/>
  <c r="H51" i="23" s="1"/>
  <c r="H50" i="32"/>
  <c r="G50" i="23"/>
  <c r="F50" i="23"/>
  <c r="E50" i="23"/>
  <c r="D50" i="23"/>
  <c r="C50" i="23"/>
  <c r="B50" i="23"/>
  <c r="H50" i="23" s="1"/>
  <c r="H49" i="32"/>
  <c r="G49" i="23"/>
  <c r="F49" i="23"/>
  <c r="E49" i="23"/>
  <c r="D49" i="23"/>
  <c r="C49" i="23"/>
  <c r="B49" i="23"/>
  <c r="H49" i="23" s="1"/>
  <c r="H48" i="32"/>
  <c r="G48" i="23"/>
  <c r="F48" i="23"/>
  <c r="E48" i="23"/>
  <c r="D48" i="23"/>
  <c r="C48" i="23"/>
  <c r="B48" i="23"/>
  <c r="H48" i="23" s="1"/>
  <c r="H47" i="32"/>
  <c r="G47" i="23"/>
  <c r="F47" i="23"/>
  <c r="E47" i="23"/>
  <c r="D47" i="23"/>
  <c r="C47" i="23"/>
  <c r="B47" i="23"/>
  <c r="H47" i="23" s="1"/>
  <c r="H46" i="32"/>
  <c r="G46" i="23"/>
  <c r="F46" i="23"/>
  <c r="E46" i="23"/>
  <c r="D46" i="23"/>
  <c r="C46" i="23"/>
  <c r="B46" i="23"/>
  <c r="H46" i="23" s="1"/>
  <c r="H45" i="32"/>
  <c r="G45" i="23"/>
  <c r="F45" i="23"/>
  <c r="E45" i="23"/>
  <c r="D45" i="23"/>
  <c r="C45" i="23"/>
  <c r="B45" i="23"/>
  <c r="H45" i="23" s="1"/>
  <c r="H44" i="32"/>
  <c r="G44" i="23"/>
  <c r="F44" i="23"/>
  <c r="E44" i="23"/>
  <c r="D44" i="23"/>
  <c r="C44" i="23"/>
  <c r="B44" i="23"/>
  <c r="H44" i="23" s="1"/>
  <c r="H43" i="32"/>
  <c r="G43" i="23"/>
  <c r="F43" i="23"/>
  <c r="E43" i="23"/>
  <c r="D43" i="23"/>
  <c r="C43" i="23"/>
  <c r="B43" i="23"/>
  <c r="H43" i="23" s="1"/>
  <c r="H42" i="32"/>
  <c r="G42" i="23"/>
  <c r="F42" i="23"/>
  <c r="E42" i="23"/>
  <c r="D42" i="23"/>
  <c r="C42" i="23"/>
  <c r="B42" i="23"/>
  <c r="H42" i="23" s="1"/>
  <c r="H41" i="32"/>
  <c r="G41" i="23"/>
  <c r="F41" i="23"/>
  <c r="E41" i="23"/>
  <c r="D41" i="23"/>
  <c r="C41" i="23"/>
  <c r="B41" i="23"/>
  <c r="H41" i="23" s="1"/>
  <c r="H40" i="32"/>
  <c r="G40" i="23"/>
  <c r="F40" i="23"/>
  <c r="E40" i="23"/>
  <c r="D40" i="23"/>
  <c r="C40" i="23"/>
  <c r="B40" i="23"/>
  <c r="H40" i="23" s="1"/>
  <c r="H39" i="32"/>
  <c r="G39" i="23"/>
  <c r="F39" i="23"/>
  <c r="E39" i="23"/>
  <c r="D39" i="23"/>
  <c r="C39" i="23"/>
  <c r="B39" i="23"/>
  <c r="H39" i="23" s="1"/>
  <c r="H38" i="32"/>
  <c r="G38" i="23"/>
  <c r="F38" i="23"/>
  <c r="E38" i="23"/>
  <c r="D38" i="23"/>
  <c r="C38" i="23"/>
  <c r="B38" i="23"/>
  <c r="H38" i="23" s="1"/>
  <c r="H37" i="32"/>
  <c r="G37" i="23"/>
  <c r="F37" i="23"/>
  <c r="E37" i="23"/>
  <c r="D37" i="23"/>
  <c r="C37" i="23"/>
  <c r="B37" i="23"/>
  <c r="H37" i="23" s="1"/>
  <c r="H36" i="32"/>
  <c r="G36" i="23"/>
  <c r="F36" i="23"/>
  <c r="E36" i="23"/>
  <c r="D36" i="23"/>
  <c r="C36" i="23"/>
  <c r="B36" i="23"/>
  <c r="H36" i="23" s="1"/>
  <c r="H35" i="32"/>
  <c r="G35" i="23"/>
  <c r="F35" i="23"/>
  <c r="E35" i="23"/>
  <c r="D35" i="23"/>
  <c r="C35" i="23"/>
  <c r="B35" i="23"/>
  <c r="H35" i="23" s="1"/>
  <c r="H34" i="32"/>
  <c r="G34" i="23"/>
  <c r="F34" i="23"/>
  <c r="E34" i="23"/>
  <c r="D34" i="23"/>
  <c r="C34" i="23"/>
  <c r="B34" i="23"/>
  <c r="H34" i="23" s="1"/>
  <c r="H33" i="32"/>
  <c r="G33" i="23"/>
  <c r="F33" i="23"/>
  <c r="E33" i="23"/>
  <c r="D33" i="23"/>
  <c r="C33" i="23"/>
  <c r="B33" i="23"/>
  <c r="H33" i="23" s="1"/>
  <c r="H32" i="32"/>
  <c r="G32" i="23"/>
  <c r="F32" i="23"/>
  <c r="E32" i="23"/>
  <c r="D32" i="23"/>
  <c r="C32" i="23"/>
  <c r="B32" i="23"/>
  <c r="H32" i="23" s="1"/>
  <c r="H31" i="32"/>
  <c r="G31" i="23"/>
  <c r="F31" i="23"/>
  <c r="E31" i="23"/>
  <c r="D31" i="23"/>
  <c r="C31" i="23"/>
  <c r="B31" i="23"/>
  <c r="H31" i="23" s="1"/>
  <c r="H30" i="32"/>
  <c r="G30" i="23"/>
  <c r="F30" i="23"/>
  <c r="E30" i="23"/>
  <c r="D30" i="23"/>
  <c r="C30" i="23"/>
  <c r="B30" i="23"/>
  <c r="H30" i="23" s="1"/>
  <c r="H29" i="32"/>
  <c r="G29" i="23"/>
  <c r="F29" i="23"/>
  <c r="E29" i="23"/>
  <c r="D29" i="23"/>
  <c r="C29" i="23"/>
  <c r="B29" i="23"/>
  <c r="H29" i="23" s="1"/>
  <c r="H28" i="32"/>
  <c r="G28" i="23"/>
  <c r="F28" i="23"/>
  <c r="E28" i="23"/>
  <c r="D28" i="23"/>
  <c r="C28" i="23"/>
  <c r="B28" i="23"/>
  <c r="H28" i="23" s="1"/>
  <c r="H27" i="32"/>
  <c r="G27" i="23"/>
  <c r="F27" i="23"/>
  <c r="E27" i="23"/>
  <c r="D27" i="23"/>
  <c r="C27" i="23"/>
  <c r="B27" i="23"/>
  <c r="H27" i="23" s="1"/>
  <c r="H26" i="32"/>
  <c r="G26" i="23"/>
  <c r="F26" i="23"/>
  <c r="E26" i="23"/>
  <c r="D26" i="23"/>
  <c r="C26" i="23"/>
  <c r="B26" i="23"/>
  <c r="H26" i="23" s="1"/>
  <c r="H25" i="32"/>
  <c r="G25" i="23"/>
  <c r="F25" i="23"/>
  <c r="E25" i="23"/>
  <c r="D25" i="23"/>
  <c r="C25" i="23"/>
  <c r="B25" i="23"/>
  <c r="H25" i="23" s="1"/>
  <c r="H24" i="32"/>
  <c r="G24" i="23"/>
  <c r="F24" i="23"/>
  <c r="E24" i="23"/>
  <c r="D24" i="23"/>
  <c r="C24" i="23"/>
  <c r="B24" i="23"/>
  <c r="H24" i="23" s="1"/>
  <c r="H23" i="32"/>
  <c r="G23" i="23"/>
  <c r="F23" i="23"/>
  <c r="E23" i="23"/>
  <c r="D23" i="23"/>
  <c r="C23" i="23"/>
  <c r="B23" i="23"/>
  <c r="H23" i="23" s="1"/>
  <c r="H22" i="32"/>
  <c r="G22" i="23"/>
  <c r="F22" i="23"/>
  <c r="E22" i="23"/>
  <c r="D22" i="23"/>
  <c r="C22" i="23"/>
  <c r="B22" i="23"/>
  <c r="H22" i="23" s="1"/>
  <c r="H21" i="32"/>
  <c r="G21" i="23"/>
  <c r="F21" i="23"/>
  <c r="E21" i="23"/>
  <c r="D21" i="23"/>
  <c r="C21" i="23"/>
  <c r="B21" i="23"/>
  <c r="H21" i="23" s="1"/>
  <c r="H20" i="32"/>
  <c r="G20" i="23"/>
  <c r="F20" i="23"/>
  <c r="E20" i="23"/>
  <c r="D20" i="23"/>
  <c r="C20" i="23"/>
  <c r="B20" i="23"/>
  <c r="H20" i="23" s="1"/>
  <c r="H19" i="32"/>
  <c r="G19" i="23"/>
  <c r="F19" i="23"/>
  <c r="E19" i="23"/>
  <c r="D19" i="23"/>
  <c r="C19" i="23"/>
  <c r="B19" i="23"/>
  <c r="H19" i="23" s="1"/>
  <c r="H18" i="32"/>
  <c r="G18" i="23"/>
  <c r="F18" i="23"/>
  <c r="E18" i="23"/>
  <c r="D18" i="23"/>
  <c r="C18" i="23"/>
  <c r="B18" i="23"/>
  <c r="H18" i="23" s="1"/>
  <c r="H17" i="32"/>
  <c r="G17" i="23"/>
  <c r="F17" i="23"/>
  <c r="E17" i="23"/>
  <c r="D17" i="23"/>
  <c r="C17" i="23"/>
  <c r="B17" i="23"/>
  <c r="H17" i="23" s="1"/>
  <c r="H16" i="32"/>
  <c r="G16" i="23"/>
  <c r="F16" i="23"/>
  <c r="E16" i="23"/>
  <c r="D16" i="23"/>
  <c r="C16" i="23"/>
  <c r="B16" i="23"/>
  <c r="H16" i="23" s="1"/>
  <c r="H15" i="32"/>
  <c r="G15" i="23"/>
  <c r="F15" i="23"/>
  <c r="E15" i="23"/>
  <c r="D15" i="23"/>
  <c r="C15" i="23"/>
  <c r="B15" i="23"/>
  <c r="H15" i="23" s="1"/>
  <c r="H14" i="32"/>
  <c r="G14" i="23"/>
  <c r="F14" i="23"/>
  <c r="E14" i="23"/>
  <c r="D14" i="23"/>
  <c r="C14" i="23"/>
  <c r="B14" i="23"/>
  <c r="H14" i="23" s="1"/>
  <c r="H13" i="32"/>
  <c r="G13" i="23"/>
  <c r="F13" i="23"/>
  <c r="E13" i="23"/>
  <c r="D13" i="23"/>
  <c r="C13" i="23"/>
  <c r="B13" i="23"/>
  <c r="H13" i="23" s="1"/>
  <c r="H12" i="32"/>
  <c r="G12" i="23"/>
  <c r="F12" i="23"/>
  <c r="E12" i="23"/>
  <c r="D12" i="23"/>
  <c r="C12" i="23"/>
  <c r="B12" i="23"/>
  <c r="H12" i="23" s="1"/>
  <c r="H11" i="32"/>
  <c r="G11" i="23"/>
  <c r="F11" i="23"/>
  <c r="E11" i="23"/>
  <c r="D11" i="23"/>
  <c r="C11" i="23"/>
  <c r="B11" i="23"/>
  <c r="H11" i="23" s="1"/>
  <c r="H10" i="32"/>
  <c r="G10" i="23"/>
  <c r="F10" i="23"/>
  <c r="E10" i="23"/>
  <c r="D10" i="23"/>
  <c r="C10" i="23"/>
  <c r="B10" i="23"/>
  <c r="H10" i="23" s="1"/>
  <c r="H9" i="32"/>
  <c r="G9" i="23"/>
  <c r="F9" i="23"/>
  <c r="E9" i="23"/>
  <c r="D9" i="23"/>
  <c r="C9" i="23"/>
  <c r="B9" i="23"/>
  <c r="H9" i="23" s="1"/>
  <c r="H8" i="32"/>
  <c r="G8" i="23"/>
  <c r="F8" i="23"/>
  <c r="E8" i="23"/>
  <c r="D8" i="23"/>
  <c r="C8" i="23"/>
  <c r="B8" i="23"/>
  <c r="H8" i="23" s="1"/>
  <c r="H7" i="32"/>
  <c r="G7" i="23"/>
  <c r="F7" i="23"/>
  <c r="E7" i="23"/>
  <c r="D7" i="23"/>
  <c r="C7" i="23"/>
  <c r="B7" i="23"/>
  <c r="H7" i="23" s="1"/>
  <c r="H6" i="32"/>
  <c r="G6" i="23"/>
  <c r="F6" i="23"/>
  <c r="E6" i="23"/>
  <c r="D6" i="23"/>
  <c r="C6" i="23"/>
  <c r="B6" i="23"/>
  <c r="H6" i="23" s="1"/>
  <c r="H5" i="32"/>
  <c r="G5" i="23"/>
  <c r="F5" i="23"/>
  <c r="E5" i="23"/>
  <c r="D5" i="23"/>
  <c r="C5" i="23"/>
  <c r="B5" i="23"/>
  <c r="H5" i="23" s="1"/>
  <c r="H4" i="32"/>
  <c r="G4" i="23"/>
  <c r="F4" i="23"/>
  <c r="E4" i="23"/>
  <c r="D4" i="23"/>
  <c r="C4" i="23"/>
  <c r="B4" i="23"/>
  <c r="H4" i="23" s="1"/>
  <c r="I69" i="33"/>
  <c r="H69" i="24"/>
  <c r="G69" i="24"/>
  <c r="F69" i="24"/>
  <c r="E69" i="24"/>
  <c r="D69" i="24"/>
  <c r="C69" i="24"/>
  <c r="B69" i="24"/>
  <c r="I68" i="33"/>
  <c r="H68" i="24"/>
  <c r="G68" i="24"/>
  <c r="F68" i="24"/>
  <c r="E68" i="24"/>
  <c r="D68" i="24"/>
  <c r="C68" i="24"/>
  <c r="B68" i="24"/>
  <c r="I68" i="24" s="1"/>
  <c r="I67" i="33"/>
  <c r="H67" i="24"/>
  <c r="G67" i="24"/>
  <c r="F67" i="24"/>
  <c r="E67" i="24"/>
  <c r="D67" i="24"/>
  <c r="C67" i="24"/>
  <c r="B67" i="24"/>
  <c r="I66" i="33"/>
  <c r="H66" i="24"/>
  <c r="G66" i="24"/>
  <c r="F66" i="24"/>
  <c r="E66" i="24"/>
  <c r="D66" i="24"/>
  <c r="C66" i="24"/>
  <c r="B66" i="24"/>
  <c r="I66" i="24" s="1"/>
  <c r="I65" i="33"/>
  <c r="H65" i="24"/>
  <c r="G65" i="24"/>
  <c r="F65" i="24"/>
  <c r="E65" i="24"/>
  <c r="D65" i="24"/>
  <c r="C65" i="24"/>
  <c r="B65" i="24"/>
  <c r="I64" i="33"/>
  <c r="H64" i="24"/>
  <c r="G64" i="24"/>
  <c r="F64" i="24"/>
  <c r="E64" i="24"/>
  <c r="D64" i="24"/>
  <c r="C64" i="24"/>
  <c r="B64" i="24"/>
  <c r="I64" i="24" s="1"/>
  <c r="I63" i="33"/>
  <c r="H63" i="24"/>
  <c r="G63" i="24"/>
  <c r="F63" i="24"/>
  <c r="E63" i="24"/>
  <c r="D63" i="24"/>
  <c r="C63" i="24"/>
  <c r="B63" i="24"/>
  <c r="I62" i="33"/>
  <c r="H62" i="24"/>
  <c r="G62" i="24"/>
  <c r="F62" i="24"/>
  <c r="E62" i="24"/>
  <c r="D62" i="24"/>
  <c r="C62" i="24"/>
  <c r="B62" i="24"/>
  <c r="I62" i="24" s="1"/>
  <c r="I61" i="33"/>
  <c r="H61" i="24"/>
  <c r="G61" i="24"/>
  <c r="F61" i="24"/>
  <c r="E61" i="24"/>
  <c r="D61" i="24"/>
  <c r="C61" i="24"/>
  <c r="B61" i="24"/>
  <c r="I60" i="33"/>
  <c r="H60" i="24"/>
  <c r="G60" i="24"/>
  <c r="F60" i="24"/>
  <c r="E60" i="24"/>
  <c r="D60" i="24"/>
  <c r="C60" i="24"/>
  <c r="B60" i="24"/>
  <c r="I59" i="33"/>
  <c r="H59" i="24"/>
  <c r="G59" i="24"/>
  <c r="F59" i="24"/>
  <c r="E59" i="24"/>
  <c r="D59" i="24"/>
  <c r="C59" i="24"/>
  <c r="B59" i="24"/>
  <c r="I58" i="33"/>
  <c r="H58" i="24"/>
  <c r="G58" i="24"/>
  <c r="F58" i="24"/>
  <c r="E58" i="24"/>
  <c r="D58" i="24"/>
  <c r="C58" i="24"/>
  <c r="B58" i="24"/>
  <c r="I58" i="24" s="1"/>
  <c r="I57" i="33"/>
  <c r="H57" i="24"/>
  <c r="G57" i="24"/>
  <c r="F57" i="24"/>
  <c r="E57" i="24"/>
  <c r="D57" i="24"/>
  <c r="C57" i="24"/>
  <c r="B57" i="24"/>
  <c r="I56" i="33"/>
  <c r="H56" i="24"/>
  <c r="G56" i="24"/>
  <c r="F56" i="24"/>
  <c r="E56" i="24"/>
  <c r="D56" i="24"/>
  <c r="C56" i="24"/>
  <c r="B56" i="24"/>
  <c r="I55" i="33"/>
  <c r="H55" i="24"/>
  <c r="G55" i="24"/>
  <c r="F55" i="24"/>
  <c r="E55" i="24"/>
  <c r="D55" i="24"/>
  <c r="C55" i="24"/>
  <c r="B55" i="24"/>
  <c r="I54" i="33"/>
  <c r="H54" i="24"/>
  <c r="G54" i="24"/>
  <c r="F54" i="24"/>
  <c r="E54" i="24"/>
  <c r="D54" i="24"/>
  <c r="C54" i="24"/>
  <c r="B54" i="24"/>
  <c r="I54" i="24" s="1"/>
  <c r="I53" i="33"/>
  <c r="H53" i="24"/>
  <c r="G53" i="24"/>
  <c r="F53" i="24"/>
  <c r="E53" i="24"/>
  <c r="D53" i="24"/>
  <c r="C53" i="24"/>
  <c r="B53" i="24"/>
  <c r="I52" i="33"/>
  <c r="H52" i="24"/>
  <c r="G52" i="24"/>
  <c r="F52" i="24"/>
  <c r="E52" i="24"/>
  <c r="D52" i="24"/>
  <c r="C52" i="24"/>
  <c r="B52" i="24"/>
  <c r="I51" i="33"/>
  <c r="H51" i="24"/>
  <c r="G51" i="24"/>
  <c r="F51" i="24"/>
  <c r="E51" i="24"/>
  <c r="D51" i="24"/>
  <c r="C51" i="24"/>
  <c r="B51" i="24"/>
  <c r="I50" i="33"/>
  <c r="H50" i="24"/>
  <c r="G50" i="24"/>
  <c r="F50" i="24"/>
  <c r="E50" i="24"/>
  <c r="D50" i="24"/>
  <c r="C50" i="24"/>
  <c r="B50" i="24"/>
  <c r="I50" i="24" s="1"/>
  <c r="I49" i="33"/>
  <c r="H49" i="24"/>
  <c r="G49" i="24"/>
  <c r="F49" i="24"/>
  <c r="E49" i="24"/>
  <c r="D49" i="24"/>
  <c r="C49" i="24"/>
  <c r="B49" i="24"/>
  <c r="I48" i="33"/>
  <c r="H48" i="24"/>
  <c r="G48" i="24"/>
  <c r="F48" i="24"/>
  <c r="E48" i="24"/>
  <c r="D48" i="24"/>
  <c r="C48" i="24"/>
  <c r="B48" i="24"/>
  <c r="I47" i="33"/>
  <c r="H47" i="24"/>
  <c r="G47" i="24"/>
  <c r="F47" i="24"/>
  <c r="E47" i="24"/>
  <c r="D47" i="24"/>
  <c r="C47" i="24"/>
  <c r="B47" i="24"/>
  <c r="I46" i="33"/>
  <c r="H46" i="24"/>
  <c r="G46" i="24"/>
  <c r="F46" i="24"/>
  <c r="E46" i="24"/>
  <c r="D46" i="24"/>
  <c r="C46" i="24"/>
  <c r="B46" i="24"/>
  <c r="I46" i="24" s="1"/>
  <c r="I45" i="33"/>
  <c r="H45" i="24"/>
  <c r="G45" i="24"/>
  <c r="F45" i="24"/>
  <c r="E45" i="24"/>
  <c r="D45" i="24"/>
  <c r="C45" i="24"/>
  <c r="B45" i="24"/>
  <c r="I44" i="33"/>
  <c r="H44" i="24"/>
  <c r="G44" i="24"/>
  <c r="F44" i="24"/>
  <c r="E44" i="24"/>
  <c r="D44" i="24"/>
  <c r="C44" i="24"/>
  <c r="B44" i="24"/>
  <c r="I43" i="33"/>
  <c r="H43" i="24"/>
  <c r="G43" i="24"/>
  <c r="F43" i="24"/>
  <c r="E43" i="24"/>
  <c r="D43" i="24"/>
  <c r="C43" i="24"/>
  <c r="B43" i="24"/>
  <c r="I42" i="33"/>
  <c r="H42" i="24"/>
  <c r="G42" i="24"/>
  <c r="F42" i="24"/>
  <c r="E42" i="24"/>
  <c r="D42" i="24"/>
  <c r="C42" i="24"/>
  <c r="B42" i="24"/>
  <c r="I42" i="24" s="1"/>
  <c r="I41" i="33"/>
  <c r="H41" i="24"/>
  <c r="G41" i="24"/>
  <c r="F41" i="24"/>
  <c r="E41" i="24"/>
  <c r="D41" i="24"/>
  <c r="C41" i="24"/>
  <c r="B41" i="24"/>
  <c r="I40" i="33"/>
  <c r="H40" i="24"/>
  <c r="G40" i="24"/>
  <c r="F40" i="24"/>
  <c r="E40" i="24"/>
  <c r="D40" i="24"/>
  <c r="C40" i="24"/>
  <c r="B40" i="24"/>
  <c r="I39" i="33"/>
  <c r="H39" i="24"/>
  <c r="G39" i="24"/>
  <c r="F39" i="24"/>
  <c r="E39" i="24"/>
  <c r="D39" i="24"/>
  <c r="C39" i="24"/>
  <c r="B39" i="24"/>
  <c r="I38" i="33"/>
  <c r="H38" i="24"/>
  <c r="G38" i="24"/>
  <c r="F38" i="24"/>
  <c r="E38" i="24"/>
  <c r="D38" i="24"/>
  <c r="C38" i="24"/>
  <c r="B38" i="24"/>
  <c r="I38" i="24" s="1"/>
  <c r="I37" i="33"/>
  <c r="H37" i="24"/>
  <c r="G37" i="24"/>
  <c r="F37" i="24"/>
  <c r="E37" i="24"/>
  <c r="D37" i="24"/>
  <c r="C37" i="24"/>
  <c r="B37" i="24"/>
  <c r="I36" i="33"/>
  <c r="H36" i="24"/>
  <c r="G36" i="24"/>
  <c r="F36" i="24"/>
  <c r="E36" i="24"/>
  <c r="D36" i="24"/>
  <c r="C36" i="24"/>
  <c r="B36" i="24"/>
  <c r="I35" i="33"/>
  <c r="H35" i="24"/>
  <c r="G35" i="24"/>
  <c r="F35" i="24"/>
  <c r="E35" i="24"/>
  <c r="D35" i="24"/>
  <c r="C35" i="24"/>
  <c r="B35" i="24"/>
  <c r="I34" i="33"/>
  <c r="H34" i="24"/>
  <c r="G34" i="24"/>
  <c r="F34" i="24"/>
  <c r="E34" i="24"/>
  <c r="D34" i="24"/>
  <c r="C34" i="24"/>
  <c r="B34" i="24"/>
  <c r="I34" i="24" s="1"/>
  <c r="I33" i="33"/>
  <c r="H33" i="24"/>
  <c r="G33" i="24"/>
  <c r="F33" i="24"/>
  <c r="E33" i="24"/>
  <c r="D33" i="24"/>
  <c r="C33" i="24"/>
  <c r="B33" i="24"/>
  <c r="I32" i="33"/>
  <c r="H32" i="24"/>
  <c r="G32" i="24"/>
  <c r="F32" i="24"/>
  <c r="E32" i="24"/>
  <c r="D32" i="24"/>
  <c r="C32" i="24"/>
  <c r="B32" i="24"/>
  <c r="I31" i="33"/>
  <c r="H31" i="24"/>
  <c r="G31" i="24"/>
  <c r="F31" i="24"/>
  <c r="E31" i="24"/>
  <c r="D31" i="24"/>
  <c r="C31" i="24"/>
  <c r="B31" i="24"/>
  <c r="I30" i="33"/>
  <c r="H30" i="24"/>
  <c r="G30" i="24"/>
  <c r="F30" i="24"/>
  <c r="E30" i="24"/>
  <c r="D30" i="24"/>
  <c r="C30" i="24"/>
  <c r="B30" i="24"/>
  <c r="I30" i="24" s="1"/>
  <c r="I29" i="33"/>
  <c r="H29" i="24"/>
  <c r="G29" i="24"/>
  <c r="F29" i="24"/>
  <c r="E29" i="24"/>
  <c r="D29" i="24"/>
  <c r="C29" i="24"/>
  <c r="B29" i="24"/>
  <c r="I28" i="33"/>
  <c r="H28" i="24"/>
  <c r="G28" i="24"/>
  <c r="F28" i="24"/>
  <c r="E28" i="24"/>
  <c r="D28" i="24"/>
  <c r="C28" i="24"/>
  <c r="B28" i="24"/>
  <c r="I27" i="33"/>
  <c r="H27" i="24"/>
  <c r="G27" i="24"/>
  <c r="F27" i="24"/>
  <c r="E27" i="24"/>
  <c r="D27" i="24"/>
  <c r="C27" i="24"/>
  <c r="B27" i="24"/>
  <c r="I26" i="33"/>
  <c r="H26" i="24"/>
  <c r="G26" i="24"/>
  <c r="F26" i="24"/>
  <c r="E26" i="24"/>
  <c r="D26" i="24"/>
  <c r="C26" i="24"/>
  <c r="B26" i="24"/>
  <c r="I26" i="24" s="1"/>
  <c r="I25" i="33"/>
  <c r="H25" i="24"/>
  <c r="G25" i="24"/>
  <c r="F25" i="24"/>
  <c r="E25" i="24"/>
  <c r="D25" i="24"/>
  <c r="C25" i="24"/>
  <c r="B25" i="24"/>
  <c r="I24" i="33"/>
  <c r="H24" i="24"/>
  <c r="G24" i="24"/>
  <c r="F24" i="24"/>
  <c r="E24" i="24"/>
  <c r="D24" i="24"/>
  <c r="C24" i="24"/>
  <c r="B24" i="24"/>
  <c r="I23" i="33"/>
  <c r="H23" i="24"/>
  <c r="G23" i="24"/>
  <c r="F23" i="24"/>
  <c r="E23" i="24"/>
  <c r="D23" i="24"/>
  <c r="C23" i="24"/>
  <c r="B23" i="24"/>
  <c r="I22" i="33"/>
  <c r="H22" i="24"/>
  <c r="G22" i="24"/>
  <c r="F22" i="24"/>
  <c r="E22" i="24"/>
  <c r="D22" i="24"/>
  <c r="C22" i="24"/>
  <c r="B22" i="24"/>
  <c r="I22" i="24" s="1"/>
  <c r="I21" i="33"/>
  <c r="H21" i="24"/>
  <c r="G21" i="24"/>
  <c r="F21" i="24"/>
  <c r="E21" i="24"/>
  <c r="D21" i="24"/>
  <c r="C21" i="24"/>
  <c r="B21" i="24"/>
  <c r="I20" i="33"/>
  <c r="H20" i="24"/>
  <c r="G20" i="24"/>
  <c r="F20" i="24"/>
  <c r="E20" i="24"/>
  <c r="D20" i="24"/>
  <c r="C20" i="24"/>
  <c r="B20" i="24"/>
  <c r="I19" i="33"/>
  <c r="H19" i="24"/>
  <c r="G19" i="24"/>
  <c r="F19" i="24"/>
  <c r="E19" i="24"/>
  <c r="D19" i="24"/>
  <c r="C19" i="24"/>
  <c r="B19" i="24"/>
  <c r="I18" i="33"/>
  <c r="H18" i="24"/>
  <c r="G18" i="24"/>
  <c r="F18" i="24"/>
  <c r="E18" i="24"/>
  <c r="D18" i="24"/>
  <c r="C18" i="24"/>
  <c r="B18" i="24"/>
  <c r="I18" i="24" s="1"/>
  <c r="I17" i="33"/>
  <c r="H17" i="24"/>
  <c r="G17" i="24"/>
  <c r="F17" i="24"/>
  <c r="E17" i="24"/>
  <c r="D17" i="24"/>
  <c r="C17" i="24"/>
  <c r="B17" i="24"/>
  <c r="I16" i="33"/>
  <c r="H16" i="24"/>
  <c r="G16" i="24"/>
  <c r="F16" i="24"/>
  <c r="E16" i="24"/>
  <c r="D16" i="24"/>
  <c r="C16" i="24"/>
  <c r="B16" i="24"/>
  <c r="I15" i="33"/>
  <c r="H15" i="24"/>
  <c r="G15" i="24"/>
  <c r="F15" i="24"/>
  <c r="E15" i="24"/>
  <c r="D15" i="24"/>
  <c r="C15" i="24"/>
  <c r="B15" i="24"/>
  <c r="I14" i="33"/>
  <c r="H14" i="24"/>
  <c r="G14" i="24"/>
  <c r="F14" i="24"/>
  <c r="E14" i="24"/>
  <c r="D14" i="24"/>
  <c r="C14" i="24"/>
  <c r="B14" i="24"/>
  <c r="I14" i="24" s="1"/>
  <c r="I13" i="33"/>
  <c r="H13" i="24"/>
  <c r="G13" i="24"/>
  <c r="F13" i="24"/>
  <c r="E13" i="24"/>
  <c r="D13" i="24"/>
  <c r="C13" i="24"/>
  <c r="B13" i="24"/>
  <c r="I12" i="33"/>
  <c r="H12" i="24"/>
  <c r="G12" i="24"/>
  <c r="F12" i="24"/>
  <c r="E12" i="24"/>
  <c r="D12" i="24"/>
  <c r="C12" i="24"/>
  <c r="B12" i="24"/>
  <c r="I11" i="33"/>
  <c r="H11" i="24"/>
  <c r="G11" i="24"/>
  <c r="F11" i="24"/>
  <c r="E11" i="24"/>
  <c r="D11" i="24"/>
  <c r="C11" i="24"/>
  <c r="B11" i="24"/>
  <c r="I10" i="33"/>
  <c r="H10" i="24"/>
  <c r="G10" i="24"/>
  <c r="F10" i="24"/>
  <c r="E10" i="24"/>
  <c r="D10" i="24"/>
  <c r="C10" i="24"/>
  <c r="B10" i="24"/>
  <c r="I10" i="24" s="1"/>
  <c r="I9" i="33"/>
  <c r="H9" i="24"/>
  <c r="G9" i="24"/>
  <c r="F9" i="24"/>
  <c r="E9" i="24"/>
  <c r="D9" i="24"/>
  <c r="C9" i="24"/>
  <c r="B9" i="24"/>
  <c r="I8" i="33"/>
  <c r="H8" i="24"/>
  <c r="G8" i="24"/>
  <c r="F8" i="24"/>
  <c r="E8" i="24"/>
  <c r="D8" i="24"/>
  <c r="C8" i="24"/>
  <c r="B8" i="24"/>
  <c r="I7" i="33"/>
  <c r="H7" i="24"/>
  <c r="G7" i="24"/>
  <c r="F7" i="24"/>
  <c r="E7" i="24"/>
  <c r="D7" i="24"/>
  <c r="C7" i="24"/>
  <c r="B7" i="24"/>
  <c r="I6" i="33"/>
  <c r="H6" i="24"/>
  <c r="G6" i="24"/>
  <c r="F6" i="24"/>
  <c r="E6" i="24"/>
  <c r="D6" i="24"/>
  <c r="C6" i="24"/>
  <c r="B6" i="24"/>
  <c r="I6" i="24" s="1"/>
  <c r="I5" i="33"/>
  <c r="H5" i="24"/>
  <c r="G5" i="24"/>
  <c r="F5" i="24"/>
  <c r="E5" i="24"/>
  <c r="D5" i="24"/>
  <c r="C5" i="24"/>
  <c r="B5" i="24"/>
  <c r="I4" i="33"/>
  <c r="H4" i="24"/>
  <c r="G4" i="24"/>
  <c r="F4" i="24"/>
  <c r="E4" i="24"/>
  <c r="D4" i="24"/>
  <c r="C4" i="24"/>
  <c r="B4" i="24"/>
  <c r="K17" i="27"/>
  <c r="J17" i="18"/>
  <c r="I17" i="18"/>
  <c r="H17" i="18"/>
  <c r="G17" i="18"/>
  <c r="F17" i="18"/>
  <c r="E17" i="18"/>
  <c r="D17" i="18"/>
  <c r="C17" i="18"/>
  <c r="B17" i="18"/>
  <c r="K17" i="18" s="1"/>
  <c r="K17" i="28"/>
  <c r="J17" i="19"/>
  <c r="I17" i="19"/>
  <c r="H17" i="19"/>
  <c r="G17" i="19"/>
  <c r="F17" i="19"/>
  <c r="E17" i="19"/>
  <c r="D17" i="19"/>
  <c r="C17" i="19"/>
  <c r="B17" i="19"/>
  <c r="J17" i="29"/>
  <c r="I17" i="20"/>
  <c r="H17" i="20"/>
  <c r="G17" i="20"/>
  <c r="F17" i="20"/>
  <c r="E17" i="20"/>
  <c r="D17" i="20"/>
  <c r="C17" i="20"/>
  <c r="B17" i="20"/>
  <c r="J17" i="20" s="1"/>
  <c r="F17" i="35"/>
  <c r="E17" i="26"/>
  <c r="D17" i="26"/>
  <c r="C17" i="26"/>
  <c r="B17" i="26"/>
  <c r="F17" i="26" s="1"/>
  <c r="B70" i="18"/>
  <c r="B70" i="27"/>
  <c r="J70" i="18"/>
  <c r="J70" i="27"/>
  <c r="I70" i="18"/>
  <c r="I70" i="27"/>
  <c r="H70" i="18"/>
  <c r="H70" i="27"/>
  <c r="G70" i="18"/>
  <c r="G70" i="27"/>
  <c r="F70" i="18"/>
  <c r="F70" i="27"/>
  <c r="E70" i="18"/>
  <c r="E70" i="27"/>
  <c r="D70" i="18"/>
  <c r="D70" i="27"/>
  <c r="C70" i="18"/>
  <c r="C70" i="27"/>
  <c r="B70" i="19"/>
  <c r="J70" i="19"/>
  <c r="G70" i="19"/>
  <c r="F70" i="19"/>
  <c r="C70" i="19"/>
  <c r="B70" i="20"/>
  <c r="B70" i="29"/>
  <c r="I70" i="20"/>
  <c r="I70" i="29"/>
  <c r="H70" i="20"/>
  <c r="H70" i="29"/>
  <c r="G70" i="20"/>
  <c r="G70" i="29"/>
  <c r="F70" i="20"/>
  <c r="F70" i="29"/>
  <c r="E70" i="20"/>
  <c r="E70" i="29"/>
  <c r="D70" i="20"/>
  <c r="D70" i="29"/>
  <c r="C70" i="20"/>
  <c r="C70" i="29"/>
  <c r="B70" i="21"/>
  <c r="G70" i="30"/>
  <c r="G70" i="21"/>
  <c r="F70" i="30"/>
  <c r="F70" i="21"/>
  <c r="E70" i="30"/>
  <c r="E70" i="21"/>
  <c r="D70" i="30"/>
  <c r="D70" i="21"/>
  <c r="C70" i="30"/>
  <c r="C70" i="21"/>
  <c r="B70" i="32"/>
  <c r="B70" i="23"/>
  <c r="G70" i="32"/>
  <c r="G70" i="23"/>
  <c r="F70" i="32"/>
  <c r="F70" i="23"/>
  <c r="E70" i="32"/>
  <c r="E70" i="23"/>
  <c r="D70" i="32"/>
  <c r="D70" i="23"/>
  <c r="C70" i="32"/>
  <c r="C70" i="23"/>
  <c r="B70" i="33"/>
  <c r="B70" i="24"/>
  <c r="H70" i="33"/>
  <c r="H70" i="24"/>
  <c r="G70" i="33"/>
  <c r="G70" i="24"/>
  <c r="F70" i="33"/>
  <c r="F70" i="24"/>
  <c r="E70" i="33"/>
  <c r="E70" i="24"/>
  <c r="D70" i="33"/>
  <c r="D70" i="24"/>
  <c r="C70" i="33"/>
  <c r="C70" i="24"/>
  <c r="F70" i="31"/>
  <c r="E70" i="31"/>
  <c r="D70" i="31"/>
  <c r="C70" i="31"/>
  <c r="B70" i="31"/>
  <c r="G69" i="31"/>
  <c r="F69" i="22"/>
  <c r="E69" i="22"/>
  <c r="D69" i="22"/>
  <c r="C69" i="22"/>
  <c r="B69" i="22"/>
  <c r="G69" i="22" s="1"/>
  <c r="G68" i="31"/>
  <c r="F68" i="22"/>
  <c r="E68" i="22"/>
  <c r="D68" i="22"/>
  <c r="C68" i="22"/>
  <c r="B68" i="22"/>
  <c r="G68" i="22" s="1"/>
  <c r="G67" i="31"/>
  <c r="F67" i="22"/>
  <c r="E67" i="22"/>
  <c r="D67" i="22"/>
  <c r="C67" i="22"/>
  <c r="B67" i="22"/>
  <c r="G67" i="22" s="1"/>
  <c r="G66" i="31"/>
  <c r="F66" i="22"/>
  <c r="E66" i="22"/>
  <c r="D66" i="22"/>
  <c r="C66" i="22"/>
  <c r="B66" i="22"/>
  <c r="G66" i="22" s="1"/>
  <c r="G65" i="31"/>
  <c r="F65" i="22"/>
  <c r="E65" i="22"/>
  <c r="D65" i="22"/>
  <c r="C65" i="22"/>
  <c r="B65" i="22"/>
  <c r="G65" i="22" s="1"/>
  <c r="G64" i="31"/>
  <c r="F64" i="22"/>
  <c r="E64" i="22"/>
  <c r="D64" i="22"/>
  <c r="C64" i="22"/>
  <c r="B64" i="22"/>
  <c r="G64" i="22" s="1"/>
  <c r="G63" i="31"/>
  <c r="F63" i="22"/>
  <c r="E63" i="22"/>
  <c r="D63" i="22"/>
  <c r="C63" i="22"/>
  <c r="B63" i="22"/>
  <c r="G63" i="22" s="1"/>
  <c r="G62" i="31"/>
  <c r="F62" i="22"/>
  <c r="E62" i="22"/>
  <c r="D62" i="22"/>
  <c r="C62" i="22"/>
  <c r="B62" i="22"/>
  <c r="G62" i="22" s="1"/>
  <c r="G61" i="31"/>
  <c r="F61" i="22"/>
  <c r="E61" i="22"/>
  <c r="D61" i="22"/>
  <c r="C61" i="22"/>
  <c r="B61" i="22"/>
  <c r="G61" i="22" s="1"/>
  <c r="G60" i="31"/>
  <c r="F60" i="22"/>
  <c r="E60" i="22"/>
  <c r="D60" i="22"/>
  <c r="C60" i="22"/>
  <c r="B60" i="22"/>
  <c r="G60" i="22" s="1"/>
  <c r="G59" i="31"/>
  <c r="F59" i="22"/>
  <c r="E59" i="22"/>
  <c r="D59" i="22"/>
  <c r="C59" i="22"/>
  <c r="B59" i="22"/>
  <c r="G59" i="22" s="1"/>
  <c r="G58" i="31"/>
  <c r="F58" i="22"/>
  <c r="E58" i="22"/>
  <c r="D58" i="22"/>
  <c r="C58" i="22"/>
  <c r="B58" i="22"/>
  <c r="G58" i="22" s="1"/>
  <c r="G57" i="31"/>
  <c r="F57" i="22"/>
  <c r="E57" i="22"/>
  <c r="D57" i="22"/>
  <c r="C57" i="22"/>
  <c r="B57" i="22"/>
  <c r="G57" i="22" s="1"/>
  <c r="G56" i="31"/>
  <c r="F56" i="22"/>
  <c r="E56" i="22"/>
  <c r="D56" i="22"/>
  <c r="C56" i="22"/>
  <c r="B56" i="22"/>
  <c r="G56" i="22" s="1"/>
  <c r="G55" i="31"/>
  <c r="F55" i="22"/>
  <c r="E55" i="22"/>
  <c r="D55" i="22"/>
  <c r="C55" i="22"/>
  <c r="B55" i="22"/>
  <c r="G55" i="22" s="1"/>
  <c r="G54" i="31"/>
  <c r="F54" i="22"/>
  <c r="E54" i="22"/>
  <c r="D54" i="22"/>
  <c r="C54" i="22"/>
  <c r="B54" i="22"/>
  <c r="G54" i="22" s="1"/>
  <c r="G53" i="31"/>
  <c r="F53" i="22"/>
  <c r="E53" i="22"/>
  <c r="D53" i="22"/>
  <c r="C53" i="22"/>
  <c r="B53" i="22"/>
  <c r="G53" i="22" s="1"/>
  <c r="G52" i="31"/>
  <c r="F52" i="22"/>
  <c r="E52" i="22"/>
  <c r="D52" i="22"/>
  <c r="C52" i="22"/>
  <c r="B52" i="22"/>
  <c r="G52" i="22" s="1"/>
  <c r="G51" i="31"/>
  <c r="F51" i="22"/>
  <c r="E51" i="22"/>
  <c r="D51" i="22"/>
  <c r="C51" i="22"/>
  <c r="B51" i="22"/>
  <c r="G51" i="22" s="1"/>
  <c r="G50" i="31"/>
  <c r="F50" i="22"/>
  <c r="E50" i="22"/>
  <c r="D50" i="22"/>
  <c r="C50" i="22"/>
  <c r="B50" i="22"/>
  <c r="G50" i="22" s="1"/>
  <c r="G49" i="31"/>
  <c r="F49" i="22"/>
  <c r="E49" i="22"/>
  <c r="D49" i="22"/>
  <c r="C49" i="22"/>
  <c r="B49" i="22"/>
  <c r="G49" i="22" s="1"/>
  <c r="G48" i="31"/>
  <c r="F48" i="22"/>
  <c r="E48" i="22"/>
  <c r="D48" i="22"/>
  <c r="C48" i="22"/>
  <c r="B48" i="22"/>
  <c r="G48" i="22" s="1"/>
  <c r="G47" i="31"/>
  <c r="F47" i="22"/>
  <c r="E47" i="22"/>
  <c r="D47" i="22"/>
  <c r="C47" i="22"/>
  <c r="B47" i="22"/>
  <c r="G47" i="22" s="1"/>
  <c r="G46" i="31"/>
  <c r="F46" i="22"/>
  <c r="E46" i="22"/>
  <c r="D46" i="22"/>
  <c r="C46" i="22"/>
  <c r="B46" i="22"/>
  <c r="G46" i="22" s="1"/>
  <c r="G45" i="31"/>
  <c r="F45" i="22"/>
  <c r="E45" i="22"/>
  <c r="D45" i="22"/>
  <c r="C45" i="22"/>
  <c r="B45" i="22"/>
  <c r="G45" i="22" s="1"/>
  <c r="G44" i="31"/>
  <c r="F44" i="22"/>
  <c r="E44" i="22"/>
  <c r="D44" i="22"/>
  <c r="C44" i="22"/>
  <c r="B44" i="22"/>
  <c r="G44" i="22" s="1"/>
  <c r="G43" i="31"/>
  <c r="F43" i="22"/>
  <c r="E43" i="22"/>
  <c r="D43" i="22"/>
  <c r="C43" i="22"/>
  <c r="B43" i="22"/>
  <c r="G43" i="22" s="1"/>
  <c r="G42" i="31"/>
  <c r="F42" i="22"/>
  <c r="E42" i="22"/>
  <c r="D42" i="22"/>
  <c r="C42" i="22"/>
  <c r="B42" i="22"/>
  <c r="G42" i="22" s="1"/>
  <c r="G41" i="31"/>
  <c r="F41" i="22"/>
  <c r="E41" i="22"/>
  <c r="D41" i="22"/>
  <c r="C41" i="22"/>
  <c r="B41" i="22"/>
  <c r="G41" i="22" s="1"/>
  <c r="G40" i="31"/>
  <c r="F40" i="22"/>
  <c r="E40" i="22"/>
  <c r="D40" i="22"/>
  <c r="C40" i="22"/>
  <c r="B40" i="22"/>
  <c r="G40" i="22" s="1"/>
  <c r="G39" i="31"/>
  <c r="F39" i="22"/>
  <c r="E39" i="22"/>
  <c r="D39" i="22"/>
  <c r="C39" i="22"/>
  <c r="B39" i="22"/>
  <c r="G39" i="22" s="1"/>
  <c r="G38" i="31"/>
  <c r="F38" i="22"/>
  <c r="E38" i="22"/>
  <c r="D38" i="22"/>
  <c r="C38" i="22"/>
  <c r="B38" i="22"/>
  <c r="G38" i="22" s="1"/>
  <c r="G37" i="31"/>
  <c r="F37" i="22"/>
  <c r="E37" i="22"/>
  <c r="D37" i="22"/>
  <c r="C37" i="22"/>
  <c r="B37" i="22"/>
  <c r="G37" i="22" s="1"/>
  <c r="G36" i="31"/>
  <c r="F36" i="22"/>
  <c r="E36" i="22"/>
  <c r="D36" i="22"/>
  <c r="C36" i="22"/>
  <c r="B36" i="22"/>
  <c r="G36" i="22" s="1"/>
  <c r="G35" i="31"/>
  <c r="F35" i="22"/>
  <c r="E35" i="22"/>
  <c r="D35" i="22"/>
  <c r="C35" i="22"/>
  <c r="B35" i="22"/>
  <c r="G35" i="22" s="1"/>
  <c r="G34" i="31"/>
  <c r="F34" i="22"/>
  <c r="E34" i="22"/>
  <c r="D34" i="22"/>
  <c r="C34" i="22"/>
  <c r="B34" i="22"/>
  <c r="G34" i="22" s="1"/>
  <c r="G33" i="31"/>
  <c r="F33" i="22"/>
  <c r="E33" i="22"/>
  <c r="D33" i="22"/>
  <c r="C33" i="22"/>
  <c r="B33" i="22"/>
  <c r="G33" i="22" s="1"/>
  <c r="G32" i="31"/>
  <c r="F32" i="22"/>
  <c r="E32" i="22"/>
  <c r="D32" i="22"/>
  <c r="C32" i="22"/>
  <c r="B32" i="22"/>
  <c r="G32" i="22" s="1"/>
  <c r="G31" i="31"/>
  <c r="F31" i="22"/>
  <c r="E31" i="22"/>
  <c r="D31" i="22"/>
  <c r="C31" i="22"/>
  <c r="B31" i="22"/>
  <c r="G31" i="22" s="1"/>
  <c r="G30" i="31"/>
  <c r="F30" i="22"/>
  <c r="E30" i="22"/>
  <c r="D30" i="22"/>
  <c r="C30" i="22"/>
  <c r="B30" i="22"/>
  <c r="G30" i="22" s="1"/>
  <c r="G29" i="31"/>
  <c r="F29" i="22"/>
  <c r="E29" i="22"/>
  <c r="D29" i="22"/>
  <c r="C29" i="22"/>
  <c r="B29" i="22"/>
  <c r="G29" i="22" s="1"/>
  <c r="G28" i="31"/>
  <c r="F28" i="22"/>
  <c r="E28" i="22"/>
  <c r="D28" i="22"/>
  <c r="C28" i="22"/>
  <c r="B28" i="22"/>
  <c r="G28" i="22" s="1"/>
  <c r="G27" i="31"/>
  <c r="F27" i="22"/>
  <c r="E27" i="22"/>
  <c r="D27" i="22"/>
  <c r="C27" i="22"/>
  <c r="B27" i="22"/>
  <c r="G27" i="22" s="1"/>
  <c r="G26" i="31"/>
  <c r="F26" i="22"/>
  <c r="E26" i="22"/>
  <c r="D26" i="22"/>
  <c r="C26" i="22"/>
  <c r="B26" i="22"/>
  <c r="G26" i="22" s="1"/>
  <c r="G25" i="31"/>
  <c r="F25" i="22"/>
  <c r="E25" i="22"/>
  <c r="D25" i="22"/>
  <c r="C25" i="22"/>
  <c r="B25" i="22"/>
  <c r="G25" i="22" s="1"/>
  <c r="G24" i="31"/>
  <c r="F24" i="22"/>
  <c r="E24" i="22"/>
  <c r="D24" i="22"/>
  <c r="C24" i="22"/>
  <c r="B24" i="22"/>
  <c r="G24" i="22" s="1"/>
  <c r="G23" i="31"/>
  <c r="F23" i="22"/>
  <c r="E23" i="22"/>
  <c r="D23" i="22"/>
  <c r="C23" i="22"/>
  <c r="B23" i="22"/>
  <c r="G23" i="22" s="1"/>
  <c r="G22" i="31"/>
  <c r="F22" i="22"/>
  <c r="E22" i="22"/>
  <c r="D22" i="22"/>
  <c r="C22" i="22"/>
  <c r="B22" i="22"/>
  <c r="G22" i="22" s="1"/>
  <c r="G21" i="31"/>
  <c r="F21" i="22"/>
  <c r="E21" i="22"/>
  <c r="D21" i="22"/>
  <c r="C21" i="22"/>
  <c r="B21" i="22"/>
  <c r="G21" i="22" s="1"/>
  <c r="G20" i="31"/>
  <c r="F20" i="22"/>
  <c r="E20" i="22"/>
  <c r="D20" i="22"/>
  <c r="C20" i="22"/>
  <c r="B20" i="22"/>
  <c r="G20" i="22" s="1"/>
  <c r="G19" i="31"/>
  <c r="F19" i="22"/>
  <c r="E19" i="22"/>
  <c r="D19" i="22"/>
  <c r="C19" i="22"/>
  <c r="B19" i="22"/>
  <c r="G19" i="22" s="1"/>
  <c r="G18" i="31"/>
  <c r="F18" i="22"/>
  <c r="E18" i="22"/>
  <c r="D18" i="22"/>
  <c r="C18" i="22"/>
  <c r="B18" i="22"/>
  <c r="G18" i="22" s="1"/>
  <c r="G17" i="31"/>
  <c r="F17" i="22"/>
  <c r="E17" i="22"/>
  <c r="D17" i="22"/>
  <c r="C17" i="22"/>
  <c r="B17" i="22"/>
  <c r="G17" i="22" s="1"/>
  <c r="G16" i="31"/>
  <c r="F16" i="22"/>
  <c r="E16" i="22"/>
  <c r="D16" i="22"/>
  <c r="C16" i="22"/>
  <c r="B16" i="22"/>
  <c r="G16" i="22" s="1"/>
  <c r="G15" i="31"/>
  <c r="F15" i="22"/>
  <c r="E15" i="22"/>
  <c r="D15" i="22"/>
  <c r="C15" i="22"/>
  <c r="B15" i="22"/>
  <c r="G15" i="22" s="1"/>
  <c r="G14" i="31"/>
  <c r="F14" i="22"/>
  <c r="E14" i="22"/>
  <c r="D14" i="22"/>
  <c r="C14" i="22"/>
  <c r="B14" i="22"/>
  <c r="G14" i="22" s="1"/>
  <c r="G13" i="31"/>
  <c r="F13" i="22"/>
  <c r="E13" i="22"/>
  <c r="D13" i="22"/>
  <c r="C13" i="22"/>
  <c r="B13" i="22"/>
  <c r="G13" i="22" s="1"/>
  <c r="G12" i="31"/>
  <c r="F12" i="22"/>
  <c r="E12" i="22"/>
  <c r="D12" i="22"/>
  <c r="C12" i="22"/>
  <c r="B12" i="22"/>
  <c r="G12" i="22" s="1"/>
  <c r="G11" i="31"/>
  <c r="F11" i="22"/>
  <c r="E11" i="22"/>
  <c r="D11" i="22"/>
  <c r="C11" i="22"/>
  <c r="B11" i="22"/>
  <c r="G11" i="22" s="1"/>
  <c r="G10" i="31"/>
  <c r="F10" i="22"/>
  <c r="E10" i="22"/>
  <c r="D10" i="22"/>
  <c r="C10" i="22"/>
  <c r="B10" i="22"/>
  <c r="G10" i="22" s="1"/>
  <c r="G9" i="31"/>
  <c r="F9" i="22"/>
  <c r="E9" i="22"/>
  <c r="D9" i="22"/>
  <c r="C9" i="22"/>
  <c r="B9" i="22"/>
  <c r="G9" i="22" s="1"/>
  <c r="G8" i="31"/>
  <c r="F8" i="22"/>
  <c r="E8" i="22"/>
  <c r="D8" i="22"/>
  <c r="C8" i="22"/>
  <c r="B8" i="22"/>
  <c r="G8" i="22" s="1"/>
  <c r="G7" i="31"/>
  <c r="F7" i="22"/>
  <c r="E7" i="22"/>
  <c r="D7" i="22"/>
  <c r="C7" i="22"/>
  <c r="B7" i="22"/>
  <c r="G7" i="22" s="1"/>
  <c r="G70" i="12"/>
  <c r="G6" i="31"/>
  <c r="F6" i="22"/>
  <c r="E6" i="22"/>
  <c r="D6" i="22"/>
  <c r="C6" i="22"/>
  <c r="B6" i="22"/>
  <c r="G6" i="22" s="1"/>
  <c r="G5" i="31"/>
  <c r="F5" i="22"/>
  <c r="E5" i="22"/>
  <c r="D5" i="22"/>
  <c r="C5" i="22"/>
  <c r="B5" i="22"/>
  <c r="G5" i="22" s="1"/>
  <c r="G4" i="31"/>
  <c r="F4" i="22"/>
  <c r="E4" i="22"/>
  <c r="D4" i="22"/>
  <c r="C4" i="22"/>
  <c r="B4" i="22"/>
  <c r="G4" i="22" s="1"/>
  <c r="G3" i="31"/>
  <c r="F3" i="22"/>
  <c r="E3" i="22"/>
  <c r="D3" i="22"/>
  <c r="C3" i="22"/>
  <c r="B3" i="22"/>
  <c r="G3" i="22" s="1"/>
  <c r="N5" i="36"/>
  <c r="O5" i="36" s="1"/>
  <c r="D75" i="36"/>
  <c r="E75" i="36"/>
  <c r="I75" i="36"/>
  <c r="M75" i="36"/>
  <c r="N48" i="36"/>
  <c r="O48" i="36" s="1"/>
  <c r="N55" i="36"/>
  <c r="O55" i="36" s="1"/>
  <c r="N58" i="36"/>
  <c r="O58" i="36" s="1"/>
  <c r="P64" i="36"/>
  <c r="P70" i="36"/>
  <c r="P74" i="36"/>
  <c r="O72" i="36"/>
  <c r="N75" i="36"/>
  <c r="O75" i="36" s="1"/>
  <c r="O66" i="36"/>
  <c r="O60" i="36"/>
  <c r="N36" i="36"/>
  <c r="O36" i="36" s="1"/>
  <c r="K66" i="18"/>
  <c r="K54" i="18"/>
  <c r="K50" i="18"/>
  <c r="K38" i="18"/>
  <c r="K34" i="18"/>
  <c r="K22" i="18"/>
  <c r="K18" i="18"/>
  <c r="K6" i="18"/>
  <c r="K64" i="18"/>
  <c r="K32" i="18"/>
  <c r="K3" i="18"/>
  <c r="K67" i="18"/>
  <c r="K59" i="18"/>
  <c r="K51" i="18"/>
  <c r="K43" i="18"/>
  <c r="K39" i="18"/>
  <c r="K27" i="18"/>
  <c r="K19" i="18"/>
  <c r="K15" i="18"/>
  <c r="K7" i="18"/>
  <c r="K63" i="18"/>
  <c r="K55" i="18"/>
  <c r="K47" i="18"/>
  <c r="K35" i="18"/>
  <c r="K31" i="18"/>
  <c r="K23" i="18"/>
  <c r="K11" i="18"/>
  <c r="F4" i="16"/>
  <c r="F6" i="16"/>
  <c r="F19" i="16"/>
  <c r="F23" i="16"/>
  <c r="F35" i="16"/>
  <c r="F51" i="16"/>
  <c r="F55" i="16"/>
  <c r="F59" i="16"/>
  <c r="F63" i="16"/>
  <c r="F67" i="16"/>
  <c r="F24" i="16"/>
  <c r="F40" i="16"/>
  <c r="F48" i="16"/>
  <c r="F52" i="16"/>
  <c r="F56" i="16"/>
  <c r="F60" i="16"/>
  <c r="F64" i="16"/>
  <c r="F68" i="16"/>
  <c r="F13" i="16"/>
  <c r="F18" i="16"/>
  <c r="F50" i="16"/>
  <c r="F66" i="16"/>
  <c r="F62" i="16"/>
  <c r="F58" i="16"/>
  <c r="F54" i="16"/>
  <c r="F47" i="16"/>
  <c r="F44" i="16"/>
  <c r="F43" i="16"/>
  <c r="F41" i="16"/>
  <c r="F39" i="16"/>
  <c r="F37" i="16"/>
  <c r="F36" i="16"/>
  <c r="F34" i="16"/>
  <c r="F32" i="16"/>
  <c r="F31" i="16"/>
  <c r="F28" i="16"/>
  <c r="F27" i="16"/>
  <c r="F20" i="16"/>
  <c r="F15" i="16"/>
  <c r="F3" i="16"/>
  <c r="F45" i="16"/>
  <c r="F49" i="16"/>
  <c r="F53" i="16"/>
  <c r="F57" i="16"/>
  <c r="F61" i="16"/>
  <c r="F65" i="16"/>
  <c r="F69" i="16"/>
  <c r="F8" i="16"/>
  <c r="F12" i="16"/>
  <c r="F5" i="16"/>
  <c r="F9" i="16"/>
  <c r="F16" i="16"/>
  <c r="F21" i="16"/>
  <c r="F10" i="16"/>
  <c r="F22" i="16"/>
  <c r="F7" i="16"/>
  <c r="F11" i="16"/>
  <c r="F14" i="16"/>
  <c r="BR85" i="17"/>
  <c r="BR155" i="17"/>
  <c r="H70" i="32" l="1"/>
  <c r="J70" i="29"/>
  <c r="I8" i="24"/>
  <c r="I12" i="24"/>
  <c r="I16" i="24"/>
  <c r="I17" i="24"/>
  <c r="I36" i="24"/>
  <c r="I40" i="24"/>
  <c r="I52" i="24"/>
  <c r="I60" i="24"/>
  <c r="I5" i="24"/>
  <c r="I9" i="24"/>
  <c r="I13" i="24"/>
  <c r="I21" i="24"/>
  <c r="I25" i="24"/>
  <c r="I29" i="24"/>
  <c r="I33" i="24"/>
  <c r="I37" i="24"/>
  <c r="I41" i="24"/>
  <c r="I45" i="24"/>
  <c r="I49" i="24"/>
  <c r="I53" i="24"/>
  <c r="I57" i="24"/>
  <c r="I61" i="24"/>
  <c r="I65" i="24"/>
  <c r="I69" i="24"/>
  <c r="I7" i="24"/>
  <c r="I11" i="24"/>
  <c r="I15" i="24"/>
  <c r="I19" i="24"/>
  <c r="I23" i="24"/>
  <c r="I27" i="24"/>
  <c r="I31" i="24"/>
  <c r="I35" i="24"/>
  <c r="I39" i="24"/>
  <c r="I43" i="24"/>
  <c r="I47" i="24"/>
  <c r="I51" i="24"/>
  <c r="I55" i="24"/>
  <c r="I59" i="24"/>
  <c r="I63" i="24"/>
  <c r="I67" i="24"/>
  <c r="I3" i="24"/>
  <c r="I4" i="24"/>
  <c r="I20" i="24"/>
  <c r="I24" i="24"/>
  <c r="I28" i="24"/>
  <c r="I32" i="24"/>
  <c r="I44" i="24"/>
  <c r="I48" i="24"/>
  <c r="I56" i="24"/>
  <c r="D70" i="19"/>
  <c r="H70" i="19"/>
  <c r="E70" i="19"/>
  <c r="I70" i="19"/>
  <c r="K70" i="19" s="1"/>
  <c r="K18" i="19"/>
  <c r="K22" i="19"/>
  <c r="K26" i="19"/>
  <c r="K30" i="19"/>
  <c r="K34" i="19"/>
  <c r="K38" i="19"/>
  <c r="K42" i="19"/>
  <c r="K46" i="19"/>
  <c r="K50" i="19"/>
  <c r="K54" i="19"/>
  <c r="K58" i="19"/>
  <c r="K62" i="19"/>
  <c r="K66" i="19"/>
  <c r="K4" i="19"/>
  <c r="K8" i="19"/>
  <c r="K12" i="19"/>
  <c r="K16" i="19"/>
  <c r="K21" i="19"/>
  <c r="K25" i="19"/>
  <c r="K29" i="19"/>
  <c r="K33" i="19"/>
  <c r="K37" i="19"/>
  <c r="K41" i="19"/>
  <c r="K45" i="19"/>
  <c r="K49" i="19"/>
  <c r="K53" i="19"/>
  <c r="K57" i="19"/>
  <c r="K61" i="19"/>
  <c r="K65" i="19"/>
  <c r="K69" i="19"/>
  <c r="K7" i="19"/>
  <c r="K11" i="19"/>
  <c r="K15" i="19"/>
  <c r="K3" i="19"/>
  <c r="K17" i="19"/>
  <c r="K20" i="19"/>
  <c r="K24" i="19"/>
  <c r="K28" i="19"/>
  <c r="K32" i="19"/>
  <c r="K36" i="19"/>
  <c r="K40" i="19"/>
  <c r="K44" i="19"/>
  <c r="K48" i="19"/>
  <c r="K52" i="19"/>
  <c r="K56" i="19"/>
  <c r="K60" i="19"/>
  <c r="K64" i="19"/>
  <c r="K68" i="19"/>
  <c r="K6" i="19"/>
  <c r="K10" i="19"/>
  <c r="K14" i="19"/>
  <c r="K19" i="19"/>
  <c r="K23" i="19"/>
  <c r="K27" i="19"/>
  <c r="K31" i="19"/>
  <c r="K35" i="19"/>
  <c r="K39" i="19"/>
  <c r="K43" i="19"/>
  <c r="K47" i="19"/>
  <c r="K51" i="19"/>
  <c r="K55" i="19"/>
  <c r="K59" i="19"/>
  <c r="K63" i="19"/>
  <c r="K67" i="19"/>
  <c r="K5" i="19"/>
  <c r="K9" i="19"/>
  <c r="K13" i="19"/>
  <c r="F14" i="35"/>
  <c r="B14" i="26"/>
  <c r="C14" i="26"/>
  <c r="D14" i="26"/>
  <c r="E14" i="26"/>
  <c r="F11" i="35"/>
  <c r="B11" i="26"/>
  <c r="C11" i="26"/>
  <c r="D11" i="26"/>
  <c r="E11" i="26"/>
  <c r="F7" i="35"/>
  <c r="B7" i="26"/>
  <c r="C7" i="26"/>
  <c r="D7" i="26"/>
  <c r="E7" i="26"/>
  <c r="F22" i="35"/>
  <c r="B22" i="26"/>
  <c r="C22" i="26"/>
  <c r="D22" i="26"/>
  <c r="E22" i="26"/>
  <c r="F10" i="35"/>
  <c r="B10" i="26"/>
  <c r="C10" i="26"/>
  <c r="D10" i="26"/>
  <c r="E10" i="26"/>
  <c r="F21" i="35"/>
  <c r="B21" i="26"/>
  <c r="C21" i="26"/>
  <c r="D21" i="26"/>
  <c r="E21" i="26"/>
  <c r="F16" i="35"/>
  <c r="B16" i="26"/>
  <c r="C16" i="26"/>
  <c r="D16" i="26"/>
  <c r="E16" i="26"/>
  <c r="F9" i="35"/>
  <c r="B9" i="26"/>
  <c r="C9" i="26"/>
  <c r="D9" i="26"/>
  <c r="E9" i="26"/>
  <c r="F5" i="35"/>
  <c r="B5" i="26"/>
  <c r="C5" i="26"/>
  <c r="D5" i="26"/>
  <c r="E5" i="26"/>
  <c r="F12" i="35"/>
  <c r="B12" i="26"/>
  <c r="C12" i="26"/>
  <c r="D12" i="26"/>
  <c r="E12" i="26"/>
  <c r="F8" i="35"/>
  <c r="B8" i="26"/>
  <c r="C8" i="26"/>
  <c r="D8" i="26"/>
  <c r="E8" i="26"/>
  <c r="F69" i="35"/>
  <c r="B69" i="26"/>
  <c r="C69" i="26"/>
  <c r="D69" i="26"/>
  <c r="E69" i="26"/>
  <c r="F65" i="35"/>
  <c r="B65" i="26"/>
  <c r="C65" i="26"/>
  <c r="D65" i="26"/>
  <c r="E65" i="26"/>
  <c r="F61" i="35"/>
  <c r="B61" i="26"/>
  <c r="C61" i="26"/>
  <c r="D61" i="26"/>
  <c r="E61" i="26"/>
  <c r="F57" i="35"/>
  <c r="B57" i="26"/>
  <c r="C57" i="26"/>
  <c r="D57" i="26"/>
  <c r="E57" i="26"/>
  <c r="F53" i="35"/>
  <c r="B53" i="26"/>
  <c r="C53" i="26"/>
  <c r="D53" i="26"/>
  <c r="E53" i="26"/>
  <c r="F49" i="35"/>
  <c r="B49" i="26"/>
  <c r="C49" i="26"/>
  <c r="D49" i="26"/>
  <c r="E49" i="26"/>
  <c r="F45" i="35"/>
  <c r="B45" i="26"/>
  <c r="C45" i="26"/>
  <c r="D45" i="26"/>
  <c r="E45" i="26"/>
  <c r="F3" i="35"/>
  <c r="F70" i="16"/>
  <c r="F70" i="35" s="1"/>
  <c r="B3" i="26"/>
  <c r="C3" i="26"/>
  <c r="D3" i="26"/>
  <c r="E3" i="26"/>
  <c r="F15" i="35"/>
  <c r="B15" i="26"/>
  <c r="C15" i="26"/>
  <c r="D15" i="26"/>
  <c r="E15" i="26"/>
  <c r="F20" i="35"/>
  <c r="B20" i="26"/>
  <c r="C20" i="26"/>
  <c r="D20" i="26"/>
  <c r="E20" i="26"/>
  <c r="F27" i="35"/>
  <c r="B27" i="26"/>
  <c r="C27" i="26"/>
  <c r="D27" i="26"/>
  <c r="E27" i="26"/>
  <c r="F28" i="35"/>
  <c r="B28" i="26"/>
  <c r="C28" i="26"/>
  <c r="D28" i="26"/>
  <c r="E28" i="26"/>
  <c r="F31" i="35"/>
  <c r="B31" i="26"/>
  <c r="C31" i="26"/>
  <c r="D31" i="26"/>
  <c r="E31" i="26"/>
  <c r="F32" i="35"/>
  <c r="B32" i="26"/>
  <c r="C32" i="26"/>
  <c r="D32" i="26"/>
  <c r="E32" i="26"/>
  <c r="F34" i="35"/>
  <c r="B34" i="26"/>
  <c r="C34" i="26"/>
  <c r="D34" i="26"/>
  <c r="E34" i="26"/>
  <c r="F36" i="35"/>
  <c r="B36" i="26"/>
  <c r="C36" i="26"/>
  <c r="D36" i="26"/>
  <c r="E36" i="26"/>
  <c r="F37" i="35"/>
  <c r="B37" i="26"/>
  <c r="C37" i="26"/>
  <c r="D37" i="26"/>
  <c r="E37" i="26"/>
  <c r="F39" i="35"/>
  <c r="B39" i="26"/>
  <c r="C39" i="26"/>
  <c r="D39" i="26"/>
  <c r="E39" i="26"/>
  <c r="F41" i="35"/>
  <c r="B41" i="26"/>
  <c r="C41" i="26"/>
  <c r="D41" i="26"/>
  <c r="E41" i="26"/>
  <c r="F43" i="35"/>
  <c r="B43" i="26"/>
  <c r="C43" i="26"/>
  <c r="D43" i="26"/>
  <c r="E43" i="26"/>
  <c r="F44" i="35"/>
  <c r="B44" i="26"/>
  <c r="C44" i="26"/>
  <c r="D44" i="26"/>
  <c r="E44" i="26"/>
  <c r="F47" i="35"/>
  <c r="B47" i="26"/>
  <c r="C47" i="26"/>
  <c r="D47" i="26"/>
  <c r="E47" i="26"/>
  <c r="F54" i="35"/>
  <c r="B54" i="26"/>
  <c r="C54" i="26"/>
  <c r="D54" i="26"/>
  <c r="E54" i="26"/>
  <c r="F58" i="35"/>
  <c r="B58" i="26"/>
  <c r="C58" i="26"/>
  <c r="D58" i="26"/>
  <c r="E58" i="26"/>
  <c r="F62" i="35"/>
  <c r="B62" i="26"/>
  <c r="C62" i="26"/>
  <c r="D62" i="26"/>
  <c r="E62" i="26"/>
  <c r="F66" i="35"/>
  <c r="B66" i="26"/>
  <c r="C66" i="26"/>
  <c r="D66" i="26"/>
  <c r="E66" i="26"/>
  <c r="F50" i="35"/>
  <c r="B50" i="26"/>
  <c r="C50" i="26"/>
  <c r="D50" i="26"/>
  <c r="E50" i="26"/>
  <c r="F18" i="35"/>
  <c r="B18" i="26"/>
  <c r="C18" i="26"/>
  <c r="D18" i="26"/>
  <c r="E18" i="26"/>
  <c r="F13" i="35"/>
  <c r="B13" i="26"/>
  <c r="C13" i="26"/>
  <c r="D13" i="26"/>
  <c r="E13" i="26"/>
  <c r="F68" i="35"/>
  <c r="B68" i="26"/>
  <c r="C68" i="26"/>
  <c r="D68" i="26"/>
  <c r="E68" i="26"/>
  <c r="F64" i="35"/>
  <c r="B64" i="26"/>
  <c r="C64" i="26"/>
  <c r="D64" i="26"/>
  <c r="E64" i="26"/>
  <c r="F60" i="35"/>
  <c r="B60" i="26"/>
  <c r="C60" i="26"/>
  <c r="D60" i="26"/>
  <c r="E60" i="26"/>
  <c r="F56" i="35"/>
  <c r="B56" i="26"/>
  <c r="C56" i="26"/>
  <c r="D56" i="26"/>
  <c r="E56" i="26"/>
  <c r="F52" i="35"/>
  <c r="B52" i="26"/>
  <c r="C52" i="26"/>
  <c r="D52" i="26"/>
  <c r="E52" i="26"/>
  <c r="F48" i="35"/>
  <c r="B48" i="26"/>
  <c r="C48" i="26"/>
  <c r="D48" i="26"/>
  <c r="E48" i="26"/>
  <c r="F40" i="35"/>
  <c r="B40" i="26"/>
  <c r="C40" i="26"/>
  <c r="D40" i="26"/>
  <c r="E40" i="26"/>
  <c r="F24" i="35"/>
  <c r="B24" i="26"/>
  <c r="C24" i="26"/>
  <c r="D24" i="26"/>
  <c r="E24" i="26"/>
  <c r="F67" i="35"/>
  <c r="B67" i="26"/>
  <c r="C67" i="26"/>
  <c r="D67" i="26"/>
  <c r="E67" i="26"/>
  <c r="F63" i="35"/>
  <c r="B63" i="26"/>
  <c r="C63" i="26"/>
  <c r="D63" i="26"/>
  <c r="E63" i="26"/>
  <c r="F59" i="35"/>
  <c r="B59" i="26"/>
  <c r="C59" i="26"/>
  <c r="D59" i="26"/>
  <c r="E59" i="26"/>
  <c r="F55" i="35"/>
  <c r="B55" i="26"/>
  <c r="C55" i="26"/>
  <c r="D55" i="26"/>
  <c r="E55" i="26"/>
  <c r="F51" i="35"/>
  <c r="B51" i="26"/>
  <c r="C51" i="26"/>
  <c r="D51" i="26"/>
  <c r="E51" i="26"/>
  <c r="F35" i="35"/>
  <c r="B35" i="26"/>
  <c r="C35" i="26"/>
  <c r="D35" i="26"/>
  <c r="E35" i="26"/>
  <c r="F23" i="35"/>
  <c r="B23" i="26"/>
  <c r="C23" i="26"/>
  <c r="D23" i="26"/>
  <c r="E23" i="26"/>
  <c r="F19" i="35"/>
  <c r="B19" i="26"/>
  <c r="C19" i="26"/>
  <c r="D19" i="26"/>
  <c r="E19" i="26"/>
  <c r="F6" i="35"/>
  <c r="B6" i="26"/>
  <c r="C6" i="26"/>
  <c r="D6" i="26"/>
  <c r="E6" i="26"/>
  <c r="F4" i="35"/>
  <c r="B4" i="26"/>
  <c r="C4" i="26"/>
  <c r="D4" i="26"/>
  <c r="E4" i="26"/>
  <c r="G70" i="31"/>
  <c r="F70" i="22"/>
  <c r="E70" i="22"/>
  <c r="D70" i="22"/>
  <c r="C70" i="22"/>
  <c r="B70" i="22"/>
  <c r="G70" i="22" s="1"/>
  <c r="I70" i="24"/>
  <c r="H70" i="23"/>
  <c r="H70" i="21"/>
  <c r="J70" i="20"/>
  <c r="K70" i="18"/>
  <c r="K69" i="18"/>
  <c r="K10" i="18"/>
  <c r="K12" i="18"/>
  <c r="K30" i="18"/>
  <c r="K40" i="18"/>
  <c r="K52" i="18"/>
  <c r="K58" i="18"/>
  <c r="K62" i="18"/>
  <c r="E70" i="35"/>
  <c r="E70" i="26"/>
  <c r="D70" i="35"/>
  <c r="D70" i="26"/>
  <c r="C70" i="35"/>
  <c r="C70" i="26"/>
  <c r="F46" i="26"/>
  <c r="F46" i="35"/>
  <c r="F42" i="26"/>
  <c r="F42" i="35"/>
  <c r="F38" i="26"/>
  <c r="F38" i="35"/>
  <c r="F33" i="26"/>
  <c r="F33" i="35"/>
  <c r="F30" i="26"/>
  <c r="F30" i="35"/>
  <c r="F29" i="26"/>
  <c r="F29" i="35"/>
  <c r="F26" i="26"/>
  <c r="F26" i="35"/>
  <c r="F25" i="26"/>
  <c r="F25" i="35"/>
  <c r="B70" i="35"/>
  <c r="B70" i="26"/>
  <c r="F70" i="26" s="1"/>
  <c r="K70" i="27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1" i="6"/>
  <c r="J62" i="6"/>
  <c r="J63" i="6"/>
  <c r="J64" i="6"/>
  <c r="J65" i="6"/>
  <c r="J66" i="6"/>
  <c r="J67" i="6"/>
  <c r="J68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D2" i="6"/>
  <c r="E2" i="6"/>
  <c r="F2" i="6"/>
  <c r="G2" i="6"/>
  <c r="H2" i="6"/>
  <c r="J2" i="6"/>
  <c r="C2" i="6"/>
  <c r="F4" i="26" l="1"/>
  <c r="F6" i="26"/>
  <c r="F19" i="26"/>
  <c r="F23" i="26"/>
  <c r="F35" i="26"/>
  <c r="F51" i="26"/>
  <c r="F55" i="26"/>
  <c r="F59" i="26"/>
  <c r="F63" i="26"/>
  <c r="F67" i="26"/>
  <c r="F24" i="26"/>
  <c r="F40" i="26"/>
  <c r="F48" i="26"/>
  <c r="F52" i="26"/>
  <c r="F56" i="26"/>
  <c r="F60" i="26"/>
  <c r="F64" i="26"/>
  <c r="F68" i="26"/>
  <c r="F13" i="26"/>
  <c r="F18" i="26"/>
  <c r="F50" i="26"/>
  <c r="F66" i="26"/>
  <c r="F62" i="26"/>
  <c r="F58" i="26"/>
  <c r="F54" i="26"/>
  <c r="F47" i="26"/>
  <c r="F44" i="26"/>
  <c r="F43" i="26"/>
  <c r="F41" i="26"/>
  <c r="F39" i="26"/>
  <c r="F37" i="26"/>
  <c r="F36" i="26"/>
  <c r="F34" i="26"/>
  <c r="F32" i="26"/>
  <c r="F31" i="26"/>
  <c r="F28" i="26"/>
  <c r="F27" i="26"/>
  <c r="F20" i="26"/>
  <c r="F15" i="26"/>
  <c r="F3" i="26"/>
  <c r="F45" i="26"/>
  <c r="F49" i="26"/>
  <c r="F53" i="26"/>
  <c r="F57" i="26"/>
  <c r="F61" i="26"/>
  <c r="F65" i="26"/>
  <c r="F69" i="26"/>
  <c r="F8" i="26"/>
  <c r="F12" i="26"/>
  <c r="F5" i="26"/>
  <c r="F9" i="26"/>
  <c r="F16" i="26"/>
  <c r="F21" i="26"/>
  <c r="F10" i="26"/>
  <c r="F22" i="26"/>
  <c r="F7" i="26"/>
  <c r="F11" i="26"/>
  <c r="F14" i="26"/>
  <c r="J7" i="1"/>
  <c r="G7" i="1"/>
  <c r="I7" i="1"/>
  <c r="H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J8" i="1" s="1"/>
  <c r="I3" i="1"/>
  <c r="I8" i="1" s="1"/>
  <c r="H3" i="1"/>
  <c r="H8" i="1" s="1"/>
  <c r="G3" i="1"/>
  <c r="G8" i="1" s="1"/>
  <c r="F3" i="1"/>
  <c r="F8" i="1" s="1"/>
  <c r="E3" i="1"/>
  <c r="E8" i="1" s="1"/>
  <c r="D3" i="1"/>
  <c r="D8" i="1" s="1"/>
  <c r="C3" i="1"/>
  <c r="C8" i="1" s="1"/>
  <c r="B3" i="1"/>
  <c r="B8" i="1" s="1"/>
  <c r="K2" i="1"/>
  <c r="C69" i="2"/>
  <c r="D69" i="2"/>
  <c r="E69" i="2"/>
  <c r="F69" i="2"/>
  <c r="G69" i="2"/>
  <c r="H69" i="2"/>
  <c r="I69" i="2"/>
  <c r="J69" i="2"/>
  <c r="B69" i="2"/>
  <c r="K16" i="2"/>
  <c r="K16" i="6" s="1"/>
  <c r="K3" i="2"/>
  <c r="K3" i="6" s="1"/>
  <c r="K4" i="2"/>
  <c r="K4" i="6" s="1"/>
  <c r="K5" i="2"/>
  <c r="K5" i="6" s="1"/>
  <c r="K6" i="2"/>
  <c r="K6" i="6" s="1"/>
  <c r="K7" i="2"/>
  <c r="K7" i="6" s="1"/>
  <c r="K8" i="2"/>
  <c r="K8" i="6" s="1"/>
  <c r="K9" i="2"/>
  <c r="K9" i="6" s="1"/>
  <c r="K10" i="2"/>
  <c r="K10" i="6" s="1"/>
  <c r="K11" i="2"/>
  <c r="K11" i="6" s="1"/>
  <c r="K12" i="2"/>
  <c r="K12" i="6" s="1"/>
  <c r="K13" i="2"/>
  <c r="K13" i="6" s="1"/>
  <c r="K14" i="2"/>
  <c r="K14" i="6" s="1"/>
  <c r="K15" i="2"/>
  <c r="K15" i="6" s="1"/>
  <c r="K17" i="2"/>
  <c r="K17" i="6" s="1"/>
  <c r="K18" i="2"/>
  <c r="K18" i="6" s="1"/>
  <c r="K19" i="2"/>
  <c r="K19" i="6" s="1"/>
  <c r="K20" i="2"/>
  <c r="K20" i="6" s="1"/>
  <c r="K21" i="2"/>
  <c r="K21" i="6" s="1"/>
  <c r="K22" i="2"/>
  <c r="K22" i="6" s="1"/>
  <c r="K23" i="2"/>
  <c r="K23" i="6" s="1"/>
  <c r="K24" i="2"/>
  <c r="K24" i="6" s="1"/>
  <c r="K25" i="2"/>
  <c r="K25" i="6" s="1"/>
  <c r="K26" i="2"/>
  <c r="K26" i="6" s="1"/>
  <c r="K27" i="2"/>
  <c r="K27" i="6" s="1"/>
  <c r="K28" i="2"/>
  <c r="K28" i="6" s="1"/>
  <c r="K29" i="2"/>
  <c r="K29" i="6" s="1"/>
  <c r="K30" i="2"/>
  <c r="K30" i="6" s="1"/>
  <c r="K31" i="2"/>
  <c r="K31" i="6" s="1"/>
  <c r="K32" i="2"/>
  <c r="K32" i="6" s="1"/>
  <c r="K33" i="2"/>
  <c r="K33" i="6" s="1"/>
  <c r="K34" i="2"/>
  <c r="K34" i="6" s="1"/>
  <c r="K35" i="2"/>
  <c r="K35" i="6" s="1"/>
  <c r="K36" i="2"/>
  <c r="K36" i="6" s="1"/>
  <c r="K37" i="2"/>
  <c r="K37" i="6" s="1"/>
  <c r="K38" i="2"/>
  <c r="K38" i="6" s="1"/>
  <c r="K39" i="2"/>
  <c r="K39" i="6" s="1"/>
  <c r="K40" i="2"/>
  <c r="K40" i="6" s="1"/>
  <c r="K41" i="2"/>
  <c r="K41" i="6" s="1"/>
  <c r="K42" i="2"/>
  <c r="K42" i="6" s="1"/>
  <c r="K43" i="2"/>
  <c r="K43" i="6" s="1"/>
  <c r="K44" i="2"/>
  <c r="K44" i="6" s="1"/>
  <c r="K45" i="2"/>
  <c r="K45" i="6" s="1"/>
  <c r="K46" i="2"/>
  <c r="K46" i="6" s="1"/>
  <c r="K47" i="2"/>
  <c r="K47" i="6" s="1"/>
  <c r="K48" i="2"/>
  <c r="K48" i="6" s="1"/>
  <c r="K49" i="2"/>
  <c r="K49" i="6" s="1"/>
  <c r="K50" i="2"/>
  <c r="K50" i="6" s="1"/>
  <c r="K51" i="2"/>
  <c r="K51" i="6" s="1"/>
  <c r="K52" i="2"/>
  <c r="K52" i="6" s="1"/>
  <c r="K53" i="2"/>
  <c r="K53" i="6" s="1"/>
  <c r="K54" i="2"/>
  <c r="K54" i="6" s="1"/>
  <c r="K55" i="2"/>
  <c r="K55" i="6" s="1"/>
  <c r="K56" i="2"/>
  <c r="K56" i="6" s="1"/>
  <c r="K57" i="2"/>
  <c r="K57" i="6" s="1"/>
  <c r="K58" i="2"/>
  <c r="K58" i="6" s="1"/>
  <c r="K59" i="2"/>
  <c r="K59" i="6" s="1"/>
  <c r="K60" i="2"/>
  <c r="K60" i="6" s="1"/>
  <c r="K61" i="2"/>
  <c r="K61" i="6" s="1"/>
  <c r="K62" i="2"/>
  <c r="K62" i="6" s="1"/>
  <c r="K63" i="2"/>
  <c r="K63" i="6" s="1"/>
  <c r="K64" i="2"/>
  <c r="K64" i="6" s="1"/>
  <c r="K65" i="2"/>
  <c r="K65" i="6" s="1"/>
  <c r="K66" i="2"/>
  <c r="K66" i="6" s="1"/>
  <c r="K67" i="2"/>
  <c r="K67" i="6" s="1"/>
  <c r="K68" i="2"/>
  <c r="K68" i="6" s="1"/>
  <c r="K2" i="2"/>
  <c r="B69" i="6" l="1"/>
  <c r="J69" i="6"/>
  <c r="I69" i="6"/>
  <c r="H69" i="6"/>
  <c r="G69" i="6"/>
  <c r="F69" i="6"/>
  <c r="E69" i="6"/>
  <c r="D69" i="6"/>
  <c r="C69" i="6"/>
  <c r="C2" i="7"/>
  <c r="D2" i="7"/>
  <c r="E2" i="7"/>
  <c r="F2" i="7"/>
  <c r="G2" i="7"/>
  <c r="H2" i="7"/>
  <c r="I2" i="7"/>
  <c r="J2" i="7"/>
  <c r="K2" i="7"/>
  <c r="B2" i="7"/>
  <c r="K3" i="1"/>
  <c r="K4" i="1"/>
  <c r="K4" i="7" s="1"/>
  <c r="K5" i="1"/>
  <c r="K5" i="7" s="1"/>
  <c r="K6" i="1"/>
  <c r="K6" i="7" s="1"/>
  <c r="C6" i="7"/>
  <c r="I6" i="7"/>
  <c r="K7" i="1"/>
  <c r="B2" i="5"/>
  <c r="K2" i="6"/>
  <c r="K69" i="2"/>
  <c r="K69" i="6" s="1"/>
  <c r="D2" i="5"/>
  <c r="E2" i="5"/>
  <c r="F2" i="5"/>
  <c r="G2" i="5"/>
  <c r="H2" i="5"/>
  <c r="I2" i="5"/>
  <c r="J2" i="5"/>
  <c r="C2" i="5"/>
  <c r="C68" i="5"/>
  <c r="D68" i="5"/>
  <c r="E68" i="5"/>
  <c r="F68" i="5"/>
  <c r="G68" i="5"/>
  <c r="H68" i="5"/>
  <c r="I68" i="5"/>
  <c r="J68" i="5"/>
  <c r="B68" i="5"/>
  <c r="C67" i="5"/>
  <c r="D67" i="5"/>
  <c r="E67" i="5"/>
  <c r="F67" i="5"/>
  <c r="G67" i="5"/>
  <c r="H67" i="5"/>
  <c r="I67" i="5"/>
  <c r="J67" i="5"/>
  <c r="B67" i="5"/>
  <c r="C66" i="5"/>
  <c r="D66" i="5"/>
  <c r="E66" i="5"/>
  <c r="F66" i="5"/>
  <c r="G66" i="5"/>
  <c r="H66" i="5"/>
  <c r="I66" i="5"/>
  <c r="J66" i="5"/>
  <c r="B66" i="5"/>
  <c r="C65" i="5"/>
  <c r="D65" i="5"/>
  <c r="E65" i="5"/>
  <c r="F65" i="5"/>
  <c r="G65" i="5"/>
  <c r="H65" i="5"/>
  <c r="I65" i="5"/>
  <c r="J65" i="5"/>
  <c r="B65" i="5"/>
  <c r="C64" i="5"/>
  <c r="D64" i="5"/>
  <c r="E64" i="5"/>
  <c r="F64" i="5"/>
  <c r="G64" i="5"/>
  <c r="H64" i="5"/>
  <c r="I64" i="5"/>
  <c r="J64" i="5"/>
  <c r="B64" i="5"/>
  <c r="C63" i="5"/>
  <c r="D63" i="5"/>
  <c r="E63" i="5"/>
  <c r="F63" i="5"/>
  <c r="G63" i="5"/>
  <c r="H63" i="5"/>
  <c r="I63" i="5"/>
  <c r="J63" i="5"/>
  <c r="B63" i="5"/>
  <c r="C62" i="5"/>
  <c r="D62" i="5"/>
  <c r="E62" i="5"/>
  <c r="F62" i="5"/>
  <c r="G62" i="5"/>
  <c r="H62" i="5"/>
  <c r="I62" i="5"/>
  <c r="J62" i="5"/>
  <c r="B62" i="5"/>
  <c r="C61" i="5"/>
  <c r="D61" i="5"/>
  <c r="E61" i="5"/>
  <c r="F61" i="5"/>
  <c r="G61" i="5"/>
  <c r="H61" i="5"/>
  <c r="I61" i="5"/>
  <c r="J61" i="5"/>
  <c r="B61" i="5"/>
  <c r="C60" i="5"/>
  <c r="D60" i="5"/>
  <c r="E60" i="5"/>
  <c r="F60" i="5"/>
  <c r="G60" i="5"/>
  <c r="H60" i="5"/>
  <c r="I60" i="5"/>
  <c r="J60" i="5"/>
  <c r="B60" i="5"/>
  <c r="C59" i="5"/>
  <c r="D59" i="5"/>
  <c r="E59" i="5"/>
  <c r="F59" i="5"/>
  <c r="G59" i="5"/>
  <c r="H59" i="5"/>
  <c r="I59" i="5"/>
  <c r="J59" i="5"/>
  <c r="B59" i="5"/>
  <c r="C58" i="5"/>
  <c r="D58" i="5"/>
  <c r="E58" i="5"/>
  <c r="F58" i="5"/>
  <c r="G58" i="5"/>
  <c r="H58" i="5"/>
  <c r="I58" i="5"/>
  <c r="J58" i="5"/>
  <c r="B58" i="5"/>
  <c r="C57" i="5"/>
  <c r="D57" i="5"/>
  <c r="E57" i="5"/>
  <c r="F57" i="5"/>
  <c r="G57" i="5"/>
  <c r="H57" i="5"/>
  <c r="I57" i="5"/>
  <c r="J57" i="5"/>
  <c r="B57" i="5"/>
  <c r="C56" i="5"/>
  <c r="D56" i="5"/>
  <c r="E56" i="5"/>
  <c r="F56" i="5"/>
  <c r="G56" i="5"/>
  <c r="H56" i="5"/>
  <c r="I56" i="5"/>
  <c r="J56" i="5"/>
  <c r="B56" i="5"/>
  <c r="C55" i="5"/>
  <c r="D55" i="5"/>
  <c r="E55" i="5"/>
  <c r="F55" i="5"/>
  <c r="G55" i="5"/>
  <c r="H55" i="5"/>
  <c r="I55" i="5"/>
  <c r="J55" i="5"/>
  <c r="B55" i="5"/>
  <c r="C54" i="5"/>
  <c r="D54" i="5"/>
  <c r="E54" i="5"/>
  <c r="F54" i="5"/>
  <c r="G54" i="5"/>
  <c r="H54" i="5"/>
  <c r="I54" i="5"/>
  <c r="J54" i="5"/>
  <c r="B54" i="5"/>
  <c r="C53" i="5"/>
  <c r="D53" i="5"/>
  <c r="E53" i="5"/>
  <c r="F53" i="5"/>
  <c r="G53" i="5"/>
  <c r="H53" i="5"/>
  <c r="I53" i="5"/>
  <c r="J53" i="5"/>
  <c r="B53" i="5"/>
  <c r="C52" i="5"/>
  <c r="D52" i="5"/>
  <c r="E52" i="5"/>
  <c r="F52" i="5"/>
  <c r="G52" i="5"/>
  <c r="H52" i="5"/>
  <c r="I52" i="5"/>
  <c r="J52" i="5"/>
  <c r="B52" i="5"/>
  <c r="C51" i="5"/>
  <c r="D51" i="5"/>
  <c r="E51" i="5"/>
  <c r="F51" i="5"/>
  <c r="G51" i="5"/>
  <c r="H51" i="5"/>
  <c r="I51" i="5"/>
  <c r="J51" i="5"/>
  <c r="B51" i="5"/>
  <c r="C50" i="5"/>
  <c r="D50" i="5"/>
  <c r="E50" i="5"/>
  <c r="F50" i="5"/>
  <c r="G50" i="5"/>
  <c r="H50" i="5"/>
  <c r="I50" i="5"/>
  <c r="J50" i="5"/>
  <c r="B50" i="5"/>
  <c r="C49" i="5"/>
  <c r="D49" i="5"/>
  <c r="E49" i="5"/>
  <c r="F49" i="5"/>
  <c r="G49" i="5"/>
  <c r="H49" i="5"/>
  <c r="I49" i="5"/>
  <c r="J49" i="5"/>
  <c r="B49" i="5"/>
  <c r="C48" i="5"/>
  <c r="D48" i="5"/>
  <c r="E48" i="5"/>
  <c r="F48" i="5"/>
  <c r="G48" i="5"/>
  <c r="H48" i="5"/>
  <c r="I48" i="5"/>
  <c r="J48" i="5"/>
  <c r="B48" i="5"/>
  <c r="C47" i="5"/>
  <c r="D47" i="5"/>
  <c r="E47" i="5"/>
  <c r="F47" i="5"/>
  <c r="G47" i="5"/>
  <c r="H47" i="5"/>
  <c r="I47" i="5"/>
  <c r="J47" i="5"/>
  <c r="B47" i="5"/>
  <c r="C46" i="5"/>
  <c r="D46" i="5"/>
  <c r="E46" i="5"/>
  <c r="F46" i="5"/>
  <c r="G46" i="5"/>
  <c r="H46" i="5"/>
  <c r="I46" i="5"/>
  <c r="J46" i="5"/>
  <c r="B46" i="5"/>
  <c r="C45" i="5"/>
  <c r="D45" i="5"/>
  <c r="E45" i="5"/>
  <c r="F45" i="5"/>
  <c r="G45" i="5"/>
  <c r="H45" i="5"/>
  <c r="I45" i="5"/>
  <c r="J45" i="5"/>
  <c r="B45" i="5"/>
  <c r="C44" i="5"/>
  <c r="D44" i="5"/>
  <c r="E44" i="5"/>
  <c r="F44" i="5"/>
  <c r="G44" i="5"/>
  <c r="H44" i="5"/>
  <c r="I44" i="5"/>
  <c r="J44" i="5"/>
  <c r="B44" i="5"/>
  <c r="C43" i="5"/>
  <c r="D43" i="5"/>
  <c r="E43" i="5"/>
  <c r="F43" i="5"/>
  <c r="G43" i="5"/>
  <c r="H43" i="5"/>
  <c r="I43" i="5"/>
  <c r="J43" i="5"/>
  <c r="B43" i="5"/>
  <c r="C42" i="5"/>
  <c r="D42" i="5"/>
  <c r="E42" i="5"/>
  <c r="F42" i="5"/>
  <c r="G42" i="5"/>
  <c r="H42" i="5"/>
  <c r="I42" i="5"/>
  <c r="J42" i="5"/>
  <c r="B42" i="5"/>
  <c r="C41" i="5"/>
  <c r="D41" i="5"/>
  <c r="E41" i="5"/>
  <c r="F41" i="5"/>
  <c r="G41" i="5"/>
  <c r="H41" i="5"/>
  <c r="I41" i="5"/>
  <c r="J41" i="5"/>
  <c r="B41" i="5"/>
  <c r="C40" i="5"/>
  <c r="D40" i="5"/>
  <c r="E40" i="5"/>
  <c r="F40" i="5"/>
  <c r="G40" i="5"/>
  <c r="H40" i="5"/>
  <c r="I40" i="5"/>
  <c r="J40" i="5"/>
  <c r="B40" i="5"/>
  <c r="C39" i="5"/>
  <c r="D39" i="5"/>
  <c r="E39" i="5"/>
  <c r="F39" i="5"/>
  <c r="G39" i="5"/>
  <c r="H39" i="5"/>
  <c r="I39" i="5"/>
  <c r="J39" i="5"/>
  <c r="B39" i="5"/>
  <c r="C38" i="5"/>
  <c r="D38" i="5"/>
  <c r="E38" i="5"/>
  <c r="F38" i="5"/>
  <c r="G38" i="5"/>
  <c r="H38" i="5"/>
  <c r="I38" i="5"/>
  <c r="J38" i="5"/>
  <c r="B38" i="5"/>
  <c r="C37" i="5"/>
  <c r="D37" i="5"/>
  <c r="E37" i="5"/>
  <c r="F37" i="5"/>
  <c r="G37" i="5"/>
  <c r="H37" i="5"/>
  <c r="I37" i="5"/>
  <c r="J37" i="5"/>
  <c r="B37" i="5"/>
  <c r="C36" i="5"/>
  <c r="D36" i="5"/>
  <c r="E36" i="5"/>
  <c r="F36" i="5"/>
  <c r="G36" i="5"/>
  <c r="H36" i="5"/>
  <c r="I36" i="5"/>
  <c r="J36" i="5"/>
  <c r="B36" i="5"/>
  <c r="C35" i="5"/>
  <c r="D35" i="5"/>
  <c r="E35" i="5"/>
  <c r="F35" i="5"/>
  <c r="G35" i="5"/>
  <c r="H35" i="5"/>
  <c r="I35" i="5"/>
  <c r="J35" i="5"/>
  <c r="B35" i="5"/>
  <c r="C34" i="5"/>
  <c r="D34" i="5"/>
  <c r="E34" i="5"/>
  <c r="F34" i="5"/>
  <c r="G34" i="5"/>
  <c r="H34" i="5"/>
  <c r="I34" i="5"/>
  <c r="J34" i="5"/>
  <c r="B34" i="5"/>
  <c r="C33" i="5"/>
  <c r="D33" i="5"/>
  <c r="E33" i="5"/>
  <c r="F33" i="5"/>
  <c r="G33" i="5"/>
  <c r="H33" i="5"/>
  <c r="I33" i="5"/>
  <c r="J33" i="5"/>
  <c r="B33" i="5"/>
  <c r="C32" i="5"/>
  <c r="D32" i="5"/>
  <c r="E32" i="5"/>
  <c r="F32" i="5"/>
  <c r="G32" i="5"/>
  <c r="H32" i="5"/>
  <c r="I32" i="5"/>
  <c r="J32" i="5"/>
  <c r="B32" i="5"/>
  <c r="C31" i="5"/>
  <c r="D31" i="5"/>
  <c r="E31" i="5"/>
  <c r="F31" i="5"/>
  <c r="G31" i="5"/>
  <c r="H31" i="5"/>
  <c r="I31" i="5"/>
  <c r="J31" i="5"/>
  <c r="B31" i="5"/>
  <c r="C30" i="5"/>
  <c r="D30" i="5"/>
  <c r="E30" i="5"/>
  <c r="F30" i="5"/>
  <c r="G30" i="5"/>
  <c r="H30" i="5"/>
  <c r="I30" i="5"/>
  <c r="J30" i="5"/>
  <c r="B30" i="5"/>
  <c r="C29" i="5"/>
  <c r="D29" i="5"/>
  <c r="E29" i="5"/>
  <c r="F29" i="5"/>
  <c r="G29" i="5"/>
  <c r="H29" i="5"/>
  <c r="I29" i="5"/>
  <c r="J29" i="5"/>
  <c r="B29" i="5"/>
  <c r="C28" i="5"/>
  <c r="D28" i="5"/>
  <c r="E28" i="5"/>
  <c r="F28" i="5"/>
  <c r="G28" i="5"/>
  <c r="H28" i="5"/>
  <c r="I28" i="5"/>
  <c r="J28" i="5"/>
  <c r="B28" i="5"/>
  <c r="C27" i="5"/>
  <c r="D27" i="5"/>
  <c r="E27" i="5"/>
  <c r="F27" i="5"/>
  <c r="G27" i="5"/>
  <c r="H27" i="5"/>
  <c r="I27" i="5"/>
  <c r="J27" i="5"/>
  <c r="B27" i="5"/>
  <c r="C26" i="5"/>
  <c r="D26" i="5"/>
  <c r="E26" i="5"/>
  <c r="F26" i="5"/>
  <c r="G26" i="5"/>
  <c r="H26" i="5"/>
  <c r="I26" i="5"/>
  <c r="J26" i="5"/>
  <c r="B26" i="5"/>
  <c r="C25" i="5"/>
  <c r="D25" i="5"/>
  <c r="E25" i="5"/>
  <c r="F25" i="5"/>
  <c r="G25" i="5"/>
  <c r="H25" i="5"/>
  <c r="I25" i="5"/>
  <c r="J25" i="5"/>
  <c r="B25" i="5"/>
  <c r="C24" i="5"/>
  <c r="D24" i="5"/>
  <c r="E24" i="5"/>
  <c r="F24" i="5"/>
  <c r="G24" i="5"/>
  <c r="H24" i="5"/>
  <c r="I24" i="5"/>
  <c r="J24" i="5"/>
  <c r="B24" i="5"/>
  <c r="C23" i="5"/>
  <c r="D23" i="5"/>
  <c r="E23" i="5"/>
  <c r="F23" i="5"/>
  <c r="G23" i="5"/>
  <c r="H23" i="5"/>
  <c r="I23" i="5"/>
  <c r="J23" i="5"/>
  <c r="B23" i="5"/>
  <c r="C22" i="5"/>
  <c r="D22" i="5"/>
  <c r="E22" i="5"/>
  <c r="F22" i="5"/>
  <c r="G22" i="5"/>
  <c r="H22" i="5"/>
  <c r="I22" i="5"/>
  <c r="J22" i="5"/>
  <c r="B22" i="5"/>
  <c r="C21" i="5"/>
  <c r="D21" i="5"/>
  <c r="E21" i="5"/>
  <c r="F21" i="5"/>
  <c r="G21" i="5"/>
  <c r="H21" i="5"/>
  <c r="I21" i="5"/>
  <c r="J21" i="5"/>
  <c r="B21" i="5"/>
  <c r="C20" i="5"/>
  <c r="D20" i="5"/>
  <c r="E20" i="5"/>
  <c r="F20" i="5"/>
  <c r="G20" i="5"/>
  <c r="H20" i="5"/>
  <c r="I20" i="5"/>
  <c r="J20" i="5"/>
  <c r="B20" i="5"/>
  <c r="C19" i="5"/>
  <c r="D19" i="5"/>
  <c r="E19" i="5"/>
  <c r="F19" i="5"/>
  <c r="G19" i="5"/>
  <c r="H19" i="5"/>
  <c r="I19" i="5"/>
  <c r="J19" i="5"/>
  <c r="B19" i="5"/>
  <c r="C18" i="5"/>
  <c r="D18" i="5"/>
  <c r="E18" i="5"/>
  <c r="F18" i="5"/>
  <c r="G18" i="5"/>
  <c r="H18" i="5"/>
  <c r="I18" i="5"/>
  <c r="J18" i="5"/>
  <c r="B18" i="5"/>
  <c r="C17" i="5"/>
  <c r="D17" i="5"/>
  <c r="E17" i="5"/>
  <c r="F17" i="5"/>
  <c r="G17" i="5"/>
  <c r="H17" i="5"/>
  <c r="I17" i="5"/>
  <c r="J17" i="5"/>
  <c r="B17" i="5"/>
  <c r="C15" i="5"/>
  <c r="D15" i="5"/>
  <c r="E15" i="5"/>
  <c r="F15" i="5"/>
  <c r="G15" i="5"/>
  <c r="H15" i="5"/>
  <c r="I15" i="5"/>
  <c r="J15" i="5"/>
  <c r="B15" i="5"/>
  <c r="C14" i="5"/>
  <c r="D14" i="5"/>
  <c r="E14" i="5"/>
  <c r="F14" i="5"/>
  <c r="G14" i="5"/>
  <c r="H14" i="5"/>
  <c r="I14" i="5"/>
  <c r="J14" i="5"/>
  <c r="B14" i="5"/>
  <c r="C13" i="5"/>
  <c r="D13" i="5"/>
  <c r="E13" i="5"/>
  <c r="F13" i="5"/>
  <c r="G13" i="5"/>
  <c r="H13" i="5"/>
  <c r="I13" i="5"/>
  <c r="J13" i="5"/>
  <c r="B13" i="5"/>
  <c r="C12" i="5"/>
  <c r="D12" i="5"/>
  <c r="E12" i="5"/>
  <c r="F12" i="5"/>
  <c r="G12" i="5"/>
  <c r="H12" i="5"/>
  <c r="I12" i="5"/>
  <c r="J12" i="5"/>
  <c r="B12" i="5"/>
  <c r="C11" i="5"/>
  <c r="D11" i="5"/>
  <c r="E11" i="5"/>
  <c r="F11" i="5"/>
  <c r="G11" i="5"/>
  <c r="H11" i="5"/>
  <c r="I11" i="5"/>
  <c r="J11" i="5"/>
  <c r="B11" i="5"/>
  <c r="C10" i="5"/>
  <c r="D10" i="5"/>
  <c r="E10" i="5"/>
  <c r="F10" i="5"/>
  <c r="G10" i="5"/>
  <c r="H10" i="5"/>
  <c r="I10" i="5"/>
  <c r="J10" i="5"/>
  <c r="B10" i="5"/>
  <c r="C9" i="5"/>
  <c r="D9" i="5"/>
  <c r="E9" i="5"/>
  <c r="F9" i="5"/>
  <c r="G9" i="5"/>
  <c r="H9" i="5"/>
  <c r="I9" i="5"/>
  <c r="J9" i="5"/>
  <c r="B9" i="5"/>
  <c r="C8" i="5"/>
  <c r="D8" i="5"/>
  <c r="E8" i="5"/>
  <c r="F8" i="5"/>
  <c r="G8" i="5"/>
  <c r="H8" i="5"/>
  <c r="I8" i="5"/>
  <c r="J8" i="5"/>
  <c r="B8" i="5"/>
  <c r="C7" i="5"/>
  <c r="D7" i="5"/>
  <c r="E7" i="5"/>
  <c r="F7" i="5"/>
  <c r="G7" i="5"/>
  <c r="H7" i="5"/>
  <c r="I7" i="5"/>
  <c r="J7" i="5"/>
  <c r="B7" i="5"/>
  <c r="C6" i="5"/>
  <c r="D6" i="5"/>
  <c r="E6" i="5"/>
  <c r="F6" i="5"/>
  <c r="G6" i="5"/>
  <c r="H6" i="5"/>
  <c r="I6" i="5"/>
  <c r="J6" i="5"/>
  <c r="B6" i="5"/>
  <c r="C5" i="5"/>
  <c r="D5" i="5"/>
  <c r="E5" i="5"/>
  <c r="F5" i="5"/>
  <c r="G5" i="5"/>
  <c r="H5" i="5"/>
  <c r="I5" i="5"/>
  <c r="J5" i="5"/>
  <c r="B5" i="5"/>
  <c r="C4" i="5"/>
  <c r="D4" i="5"/>
  <c r="E4" i="5"/>
  <c r="F4" i="5"/>
  <c r="G4" i="5"/>
  <c r="H4" i="5"/>
  <c r="I4" i="5"/>
  <c r="J4" i="5"/>
  <c r="B4" i="5"/>
  <c r="C3" i="5"/>
  <c r="D3" i="5"/>
  <c r="E3" i="5"/>
  <c r="F3" i="5"/>
  <c r="G3" i="5"/>
  <c r="H3" i="5"/>
  <c r="I3" i="5"/>
  <c r="J3" i="5"/>
  <c r="B3" i="5"/>
  <c r="C16" i="5"/>
  <c r="D16" i="5"/>
  <c r="E16" i="5"/>
  <c r="F16" i="5"/>
  <c r="G16" i="5"/>
  <c r="H16" i="5"/>
  <c r="I16" i="5"/>
  <c r="J16" i="5"/>
  <c r="B16" i="5"/>
  <c r="B69" i="5"/>
  <c r="J69" i="5"/>
  <c r="I69" i="5"/>
  <c r="H69" i="5"/>
  <c r="G69" i="5"/>
  <c r="F69" i="5"/>
  <c r="E69" i="5"/>
  <c r="D69" i="5"/>
  <c r="C69" i="5"/>
  <c r="K3" i="7" l="1"/>
  <c r="K8" i="1"/>
  <c r="K7" i="7"/>
  <c r="B75" i="28"/>
  <c r="G7" i="7"/>
  <c r="G6" i="7"/>
  <c r="I5" i="7"/>
  <c r="I3" i="7"/>
  <c r="E7" i="7"/>
  <c r="E6" i="7"/>
  <c r="E5" i="7"/>
  <c r="E3" i="7"/>
  <c r="G4" i="7"/>
  <c r="C4" i="7"/>
  <c r="I7" i="7"/>
  <c r="D7" i="7"/>
  <c r="J6" i="7"/>
  <c r="F6" i="7"/>
  <c r="B6" i="7"/>
  <c r="H5" i="7"/>
  <c r="D5" i="7"/>
  <c r="J4" i="7"/>
  <c r="F4" i="7"/>
  <c r="B4" i="7"/>
  <c r="H3" i="7"/>
  <c r="D3" i="7"/>
  <c r="H7" i="7"/>
  <c r="C7" i="7"/>
  <c r="G5" i="7"/>
  <c r="C5" i="7"/>
  <c r="I4" i="7"/>
  <c r="E4" i="7"/>
  <c r="G3" i="7"/>
  <c r="C3" i="7"/>
  <c r="J7" i="7"/>
  <c r="F7" i="7"/>
  <c r="B7" i="7"/>
  <c r="H6" i="7"/>
  <c r="D6" i="7"/>
  <c r="J5" i="7"/>
  <c r="F5" i="7"/>
  <c r="B5" i="7"/>
  <c r="H4" i="7"/>
  <c r="D4" i="7"/>
  <c r="J3" i="7"/>
  <c r="F3" i="7"/>
  <c r="B3" i="7"/>
  <c r="K21" i="5"/>
  <c r="K37" i="5"/>
  <c r="K53" i="5"/>
  <c r="K2" i="5"/>
  <c r="K5" i="5"/>
  <c r="K18" i="5"/>
  <c r="K22" i="5"/>
  <c r="K26" i="5"/>
  <c r="K30" i="5"/>
  <c r="K34" i="5"/>
  <c r="K38" i="5"/>
  <c r="K42" i="5"/>
  <c r="K46" i="5"/>
  <c r="K50" i="5"/>
  <c r="K54" i="5"/>
  <c r="K58" i="5"/>
  <c r="K62" i="5"/>
  <c r="K66" i="5"/>
  <c r="K16" i="5"/>
  <c r="K6" i="5"/>
  <c r="K10" i="5"/>
  <c r="K14" i="5"/>
  <c r="K27" i="5"/>
  <c r="K43" i="5"/>
  <c r="K59" i="5"/>
  <c r="K11" i="5"/>
  <c r="K32" i="5"/>
  <c r="K48" i="5"/>
  <c r="K64" i="5"/>
  <c r="K69" i="5"/>
  <c r="K3" i="5"/>
  <c r="K4" i="5"/>
  <c r="K7" i="5"/>
  <c r="K8" i="5"/>
  <c r="K9" i="5"/>
  <c r="K12" i="5"/>
  <c r="K13" i="5"/>
  <c r="K15" i="5"/>
  <c r="K17" i="5"/>
  <c r="K19" i="5"/>
  <c r="K20" i="5"/>
  <c r="K23" i="5"/>
  <c r="K24" i="5"/>
  <c r="K25" i="5"/>
  <c r="K28" i="5"/>
  <c r="K29" i="5"/>
  <c r="K31" i="5"/>
  <c r="K33" i="5"/>
  <c r="K35" i="5"/>
  <c r="K36" i="5"/>
  <c r="K39" i="5"/>
  <c r="K40" i="5"/>
  <c r="K41" i="5"/>
  <c r="K44" i="5"/>
  <c r="K45" i="5"/>
  <c r="K47" i="5"/>
  <c r="K49" i="5"/>
  <c r="K51" i="5"/>
  <c r="K52" i="5"/>
  <c r="K55" i="5"/>
  <c r="K56" i="5"/>
  <c r="K57" i="5"/>
  <c r="K60" i="5"/>
  <c r="K61" i="5"/>
  <c r="K63" i="5"/>
  <c r="K65" i="5"/>
  <c r="K67" i="5"/>
  <c r="K68" i="5"/>
</calcChain>
</file>

<file path=xl/sharedStrings.xml><?xml version="1.0" encoding="utf-8"?>
<sst xmlns="http://schemas.openxmlformats.org/spreadsheetml/2006/main" count="2618" uniqueCount="301">
  <si>
    <t>Year</t>
  </si>
  <si>
    <t xml:space="preserve">General Gov't Services (Not Court-Related)		_x000D_
</t>
  </si>
  <si>
    <t>Public Safety</t>
  </si>
  <si>
    <t>Physical Environment</t>
  </si>
  <si>
    <t>Transportation</t>
  </si>
  <si>
    <t>Economic Environment</t>
  </si>
  <si>
    <t>Human Services</t>
  </si>
  <si>
    <t>Culture / Recreation</t>
  </si>
  <si>
    <t>Other Uses and Non-Operating</t>
  </si>
  <si>
    <t>Court-Related Expenditures</t>
  </si>
  <si>
    <t>Expenditure Totals</t>
  </si>
  <si>
    <t>2016-17</t>
  </si>
  <si>
    <t>2015-16</t>
  </si>
  <si>
    <t>2014-15</t>
  </si>
  <si>
    <t>2013-14</t>
  </si>
  <si>
    <t>2012-13</t>
  </si>
  <si>
    <t>2011-12</t>
  </si>
  <si>
    <t>Totals</t>
  </si>
  <si>
    <t>2011/12</t>
  </si>
  <si>
    <t>2012/13</t>
  </si>
  <si>
    <t>2013/14</t>
  </si>
  <si>
    <t>2014/15</t>
  </si>
  <si>
    <t>2015/16</t>
  </si>
  <si>
    <t>2016/17</t>
  </si>
  <si>
    <t xml:space="preserve">General Gov't Services </t>
  </si>
  <si>
    <t>County</t>
  </si>
  <si>
    <t>Population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</si>
  <si>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</si>
  <si>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</si>
  <si>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</si>
  <si>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</si>
  <si>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</si>
  <si>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</si>
  <si>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</si>
  <si>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</si>
  <si>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</si>
  <si>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</si>
  <si>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</si>
  <si>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</si>
  <si>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</si>
  <si>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</si>
  <si>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</si>
  <si>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</si>
  <si>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</si>
  <si>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</si>
  <si>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</si>
  <si>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</si>
  <si>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</si>
  <si>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</si>
  <si>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</si>
  <si>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</si>
  <si>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</si>
  <si>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</si>
  <si>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</si>
  <si>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</si>
  <si>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</si>
  <si>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</si>
  <si>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</si>
  <si>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</si>
  <si>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</si>
  <si>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</si>
  <si>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</si>
  <si>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</si>
  <si>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</si>
  <si>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</si>
  <si>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</si>
  <si>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</si>
  <si>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</si>
  <si>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</si>
  <si>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</si>
  <si>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</si>
  <si>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</si>
  <si>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</si>
  <si>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</si>
  <si>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</si>
  <si>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</si>
  <si>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</si>
  <si>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</si>
  <si>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</si>
  <si>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</si>
  <si>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</si>
  <si>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</si>
  <si>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</si>
  <si>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</si>
  <si>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</si>
  <si>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</si>
  <si>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</si>
  <si>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Suwanee</t>
  </si>
  <si>
    <t>Taylor</t>
  </si>
  <si>
    <t>Union</t>
  </si>
  <si>
    <t>Volusia</t>
  </si>
  <si>
    <t>Wakulla</t>
  </si>
  <si>
    <t>Walton</t>
  </si>
  <si>
    <t>Washington</t>
  </si>
  <si>
    <t>Statewide:</t>
  </si>
  <si>
    <t>Population data taken from April 1, 2017 Population Estimates for Florida Counties</t>
  </si>
  <si>
    <t>Note:  The countywide figures do not necessarily reflect those population estimates that</t>
  </si>
  <si>
    <t>will ultimately be used for revenue-sharing purposes.</t>
  </si>
  <si>
    <t>Source: Bureau of Economic and Business Research, University of Florida (October 2017).</t>
  </si>
  <si>
    <t>Statewide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</si>
  <si>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</si>
  <si>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</si>
  <si>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</si>
  <si>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</si>
  <si>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</si>
  <si>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</si>
  <si>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</si>
  <si>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</si>
  <si>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</si>
  <si>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</t>
  </si>
  <si>
    <t>Total</t>
  </si>
  <si>
    <t>General Government - County by County 
Per Capita Expenditures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</si>
  <si>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</si>
  <si>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</si>
  <si>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</si>
  <si>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</si>
  <si>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</si>
  <si>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</si>
  <si>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</si>
  <si>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</si>
  <si>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</si>
  <si>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Public Safety - County by County 
Per Capita Expenditures</t>
  </si>
  <si>
    <t>Law 
Enforcement</t>
  </si>
  <si>
    <t>Fire 
Control</t>
  </si>
  <si>
    <t>Detention &amp; Corrections</t>
  </si>
  <si>
    <t>Protective 
Inspections</t>
  </si>
  <si>
    <t>Emergency &amp;
  Disaster Relief</t>
  </si>
  <si>
    <t>Ambulance &amp;
 Rescue Services</t>
  </si>
  <si>
    <t>Medical 
Examiners</t>
  </si>
  <si>
    <t>Consumer 
Affairs</t>
  </si>
  <si>
    <t>Other 
Public Safety</t>
  </si>
  <si>
    <t xml:space="preserve">statewide average per capita percentage share </t>
  </si>
  <si>
    <t>Electric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</si>
  <si>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</si>
  <si>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</si>
  <si>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</si>
  <si>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</si>
  <si>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</si>
  <si>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</si>
  <si>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</si>
  <si>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Physical Environment - County by County 
Per Capita Expenditures</t>
  </si>
  <si>
    <t>Road / Street Facilities</t>
  </si>
  <si>
    <t>Airports</t>
  </si>
  <si>
    <t>Water</t>
  </si>
  <si>
    <t>Mass Transit</t>
  </si>
  <si>
    <t>Parking Facilities</t>
  </si>
  <si>
    <t>Other Transportation</t>
  </si>
  <si>
    <t>Transportation - County by County 
Per Capita Expenditures</t>
  </si>
  <si>
    <t>Employment Development</t>
  </si>
  <si>
    <t>Industry Development</t>
  </si>
  <si>
    <t>Veterans Services</t>
  </si>
  <si>
    <t>Housing and Urban Development</t>
  </si>
  <si>
    <t>Other Economic Environment</t>
  </si>
  <si>
    <t>Economic Environment - County by County 
Per Capita Expenditures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</si>
  <si>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</si>
  <si>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</si>
  <si>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</si>
  <si>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</si>
  <si>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</si>
  <si>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</si>
  <si>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Human Services - County by County 
Per Capita Expenditures</t>
  </si>
  <si>
    <t>Culture &amp; Recreation - County by County Per Capita Expenditures</t>
  </si>
  <si>
    <t>Libraries</t>
  </si>
  <si>
    <t>Parks &amp; Recreation</t>
  </si>
  <si>
    <t>Cultural Services</t>
  </si>
  <si>
    <t>Special Events</t>
  </si>
  <si>
    <t>Special Facilities</t>
  </si>
  <si>
    <t>Charter Schools</t>
  </si>
  <si>
    <t>Other Culture &amp; Recreation</t>
  </si>
  <si>
    <t>Culture &amp; Recreation</t>
  </si>
  <si>
    <t>Parks / Recreation</t>
  </si>
  <si>
    <t>Other Culture / Recreation</t>
  </si>
  <si>
    <t>Culture &amp; Recreation - County by County 
Per Capita Expenditures</t>
  </si>
  <si>
    <t>Other Uses and Non-Operating - 
County By County Per Capita Expenditures</t>
  </si>
  <si>
    <t>General Court Administration Total</t>
  </si>
  <si>
    <t>Circuit Court Total</t>
  </si>
  <si>
    <t>General Court Operations Total</t>
  </si>
  <si>
    <t>County Court Total</t>
  </si>
  <si>
    <t>Court-Related Expenditures - County by County 
Per Capita Expenditures</t>
  </si>
  <si>
    <t>Total County Gov't Expenditures Reported by Account Code</t>
  </si>
  <si>
    <t>Local Fiscal Year Ended September 30, 2017</t>
  </si>
  <si>
    <t>Account Code and Name</t>
  </si>
  <si>
    <t>St. Johns</t>
  </si>
  <si>
    <t>St. Lucie</t>
  </si>
  <si>
    <t>Suwannee</t>
  </si>
  <si>
    <t>April 1, 2017 Population Estimate</t>
  </si>
  <si>
    <t>Interfund Transfers Out</t>
  </si>
  <si>
    <t>Installment Purchase Acquisitions</t>
  </si>
  <si>
    <t>Capital Lease Acquisitions</t>
  </si>
  <si>
    <t>Payment to Refunded Bond Escrow Agent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</si>
  <si>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</si>
  <si>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</si>
  <si>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</si>
  <si>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</si>
  <si>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</si>
  <si>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Extraordinary Items (Loss)</t>
  </si>
  <si>
    <t>Special Items (Loss)</t>
  </si>
  <si>
    <t>Other - my total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</si>
  <si>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</si>
  <si>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</si>
  <si>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</si>
  <si>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</si>
  <si>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</si>
  <si>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Trial Court Law Clerks / Legal Support</t>
  </si>
  <si>
    <t>General Court Administration - Appeals</t>
  </si>
  <si>
    <t>General Court Administration - Jury Management</t>
  </si>
  <si>
    <t>General Court Administration - Pre-Filing Alternative Dispute Resolution Programs</t>
  </si>
  <si>
    <t>General Court Administration - Total</t>
  </si>
  <si>
    <t>Circuit Court - Criminal - Court Administration</t>
  </si>
  <si>
    <t>Circuit Court - Criminal - Clerk of Court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</si>
  <si>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</si>
  <si>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</si>
  <si>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</si>
  <si>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</si>
  <si>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Expert Witness Fees</t>
  </si>
  <si>
    <t>Circuit Court - Criminal - Public Defender Conflicts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</si>
  <si>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</si>
  <si>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</si>
  <si>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</si>
  <si>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</si>
  <si>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</si>
  <si>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</t>
  </si>
  <si>
    <t>Circuit Court - Civil - Clinical Evaluations</t>
  </si>
  <si>
    <t>Circuit Court - Civil - Alternative Dispute Resolutions</t>
  </si>
  <si>
    <t>Circuit Court - Civil - Other Costs</t>
  </si>
  <si>
    <t>Circuit Court - Family - Court Administration</t>
  </si>
  <si>
    <t>Circuit Court - Family - Clerk of Court</t>
  </si>
  <si>
    <t>Circuit Court - Family - Clinical Evaluations</t>
  </si>
  <si>
    <t>Circuit Court - Family - Witness Coordination / Management</t>
  </si>
  <si>
    <t>Circuit Court - Family - Masters / Hearing Officers</t>
  </si>
  <si>
    <t>Circuit Court - Family - Alternative Dispute Resolutions</t>
  </si>
  <si>
    <t>Circuit Court - Family - Pro Se Services</t>
  </si>
  <si>
    <t>Circuit Court - Family - Domestic Violence Court</t>
  </si>
  <si>
    <t>Circuit Court - Family - Custody Investigations</t>
  </si>
  <si>
    <t>Circuit Court - Family - Custody and Visitation Evaluations</t>
  </si>
  <si>
    <t>Circuit Court - Family - Court-Based Victim Services</t>
  </si>
  <si>
    <t>Circuit Court - Family - Other Programs</t>
  </si>
  <si>
    <t>Circuit Court - Juvenile - Court Administration</t>
  </si>
  <si>
    <t>Circuit Court - Juvenile - Clerk of Court</t>
  </si>
  <si>
    <t>Circuit Court - Juvenile - Court Reporter Services</t>
  </si>
  <si>
    <t>Circuit Court - Juvenile - Alternative Dispute Resolutions</t>
  </si>
  <si>
    <t>Circuit Court - Juvenile - Masters / Hearing Officers</t>
  </si>
  <si>
    <t>Circuit Court - Juvenile - Drug Court</t>
  </si>
  <si>
    <t>Circuit Court - Juvenile - Guardian Ad Litem</t>
  </si>
  <si>
    <t>Circuit Court - Juvenile - Other</t>
  </si>
  <si>
    <t>Circuit Court - Probate - Court Administration</t>
  </si>
  <si>
    <t>Circuit Court - Probate - Clerk of Court</t>
  </si>
  <si>
    <t>Circuit Court - Probate - Witness Coordination / Management</t>
  </si>
  <si>
    <t>Circuit Court - Probate - Public Guardian</t>
  </si>
  <si>
    <t>Circuit Court - Probate - Other Costs</t>
  </si>
  <si>
    <t>Circuit Court - Total</t>
  </si>
  <si>
    <t>General Court Operations - Courthouse Security</t>
  </si>
  <si>
    <t>General Court Operations - Courthouse Facilities</t>
  </si>
  <si>
    <t>General Court Operations - Information Systems</t>
  </si>
  <si>
    <t>General Court Operations - Public Law Library</t>
  </si>
  <si>
    <t>General Court Operations - Legal Aid</t>
  </si>
  <si>
    <t>General Court Operations - Clerk of Court-Related Technology</t>
  </si>
  <si>
    <t>General Court Operations - Other Costs</t>
  </si>
  <si>
    <t>General Court Operations - Total</t>
  </si>
  <si>
    <t>County Court - Criminal - Court Administration</t>
  </si>
  <si>
    <t>County Court - Criminal - State Attorney</t>
  </si>
  <si>
    <t>County Court - Criminal - Clerk of Court</t>
  </si>
  <si>
    <t>County Court - Criminal - Court Reporter Services</t>
  </si>
  <si>
    <t>County Court - Criminal - Community Service Programs</t>
  </si>
  <si>
    <t>County Court - Criminal - Misdemeanor Probation</t>
  </si>
  <si>
    <t>County Court - Criminal - Drug Court</t>
  </si>
  <si>
    <t>County Court - Criminal - Other Costs</t>
  </si>
  <si>
    <t>County Court - Civil - Court Administration</t>
  </si>
  <si>
    <t>County Court - Civil - Clerk of Court</t>
  </si>
  <si>
    <t>County Court - Civil - Alternative Dispute Resolutions</t>
  </si>
  <si>
    <t>County Court - Civil - Other Costs</t>
  </si>
  <si>
    <t>County Court - Traffic - Court Administration</t>
  </si>
  <si>
    <t>County Court - Traffic - State Attorney</t>
  </si>
  <si>
    <t>County Court - Traffic - Public Defender</t>
  </si>
  <si>
    <t>County Court - Traffic - Clerk of Court</t>
  </si>
  <si>
    <t>County Court - Traffic - Hearing Officer</t>
  </si>
  <si>
    <t>County Court - Traffic - Other Costs</t>
  </si>
  <si>
    <t>County Court - Total</t>
  </si>
  <si>
    <t>Total - All Account Codes</t>
  </si>
  <si>
    <t>Data Source:</t>
  </si>
  <si>
    <t>Department of Financial Services, Division of Accounting and Auditing, Bureau of Local Government.</t>
  </si>
  <si>
    <t>Jacksonville Expenditures Reported by Account Code and Fund Type</t>
  </si>
  <si>
    <t>Governmental Funds</t>
  </si>
  <si>
    <t>Proprietary Funds</t>
  </si>
  <si>
    <t>Fiduciary Funds</t>
  </si>
  <si>
    <t>Per Capita Account Total</t>
  </si>
  <si>
    <t>General</t>
  </si>
  <si>
    <t>Special Revenue</t>
  </si>
  <si>
    <t>Debt Service</t>
  </si>
  <si>
    <t>Capital Projects</t>
  </si>
  <si>
    <t>Permanent</t>
  </si>
  <si>
    <t>Enterprise</t>
  </si>
  <si>
    <t>Internal Service</t>
  </si>
  <si>
    <t>Pension</t>
  </si>
  <si>
    <t>Trust</t>
  </si>
  <si>
    <t>Component Units</t>
  </si>
  <si>
    <t>Account Total</t>
  </si>
  <si>
    <t>Emergency and Disaster Relief Services</t>
  </si>
  <si>
    <t>Other Uses</t>
  </si>
  <si>
    <t>2017 Municipal Population:</t>
  </si>
  <si>
    <t>Compiled from data obtained from the Florida Department of Financial Services, Division of Accounting and Auditing, Bureau of Local Government.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</si>
</sst>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22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Arial MT"/>
      <family val="2"/>
    </font>
    <font>
      <sz val="12"/>
      <name val="Arial MT"/>
    </font>
    <font>
      <b/>
      <sz val="12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6" fillId="0" borderId="0"/>
    <xf numFmtId="44" fontId="1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Font="1" applyBorder="1"/>
    <xf numFmtId="164" fontId="0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0" fontId="0" fillId="0" borderId="0" xfId="0" applyNumberFormat="1" applyFont="1" applyBorder="1"/>
    <xf numFmtId="10" fontId="0" fillId="0" borderId="0" xfId="1" applyNumberFormat="1" applyFont="1" applyBorder="1"/>
    <xf numFmtId="0" fontId="0" fillId="0" borderId="1" xfId="0" applyFont="1" applyBorder="1"/>
    <xf numFmtId="10" fontId="0" fillId="0" borderId="1" xfId="1" applyNumberFormat="1" applyFont="1" applyBorder="1"/>
    <xf numFmtId="3" fontId="0" fillId="0" borderId="0" xfId="0" applyNumberFormat="1" applyFont="1" applyBorder="1"/>
    <xf numFmtId="164" fontId="0" fillId="0" borderId="1" xfId="0" applyNumberFormat="1" applyFont="1" applyBorder="1"/>
    <xf numFmtId="42" fontId="0" fillId="0" borderId="0" xfId="0" applyNumberFormat="1"/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42" fontId="4" fillId="0" borderId="0" xfId="0" applyNumberFormat="1" applyFont="1" applyBorder="1" applyAlignment="1" applyProtection="1">
      <alignment vertical="center"/>
    </xf>
    <xf numFmtId="42" fontId="0" fillId="0" borderId="0" xfId="0" applyNumberFormat="1" applyBorder="1"/>
    <xf numFmtId="164" fontId="0" fillId="0" borderId="0" xfId="0" applyNumberFormat="1" applyBorder="1"/>
    <xf numFmtId="0" fontId="9" fillId="0" borderId="9" xfId="0" applyFont="1" applyFill="1" applyBorder="1" applyAlignment="1" applyProtection="1">
      <alignment horizontal="left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1" fillId="0" borderId="0" xfId="0" applyFont="1" applyFill="1" applyBorder="1"/>
    <xf numFmtId="0" fontId="9" fillId="0" borderId="7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37" fontId="12" fillId="6" borderId="12" xfId="0" applyNumberFormat="1" applyFont="1" applyFill="1" applyBorder="1" applyAlignment="1" applyProtection="1">
      <alignment horizontal="center" vertical="center" wrapText="1"/>
    </xf>
    <xf numFmtId="37" fontId="12" fillId="6" borderId="13" xfId="0" applyNumberFormat="1" applyFont="1" applyFill="1" applyBorder="1" applyAlignment="1" applyProtection="1">
      <alignment horizontal="center" vertical="center" wrapText="1"/>
    </xf>
    <xf numFmtId="37" fontId="12" fillId="6" borderId="14" xfId="0" applyNumberFormat="1" applyFont="1" applyFill="1" applyBorder="1" applyAlignment="1" applyProtection="1">
      <alignment horizontal="center" vertical="center" wrapText="1"/>
    </xf>
    <xf numFmtId="37" fontId="9" fillId="6" borderId="15" xfId="0" applyNumberFormat="1" applyFont="1" applyFill="1" applyBorder="1" applyAlignment="1" applyProtection="1">
      <alignment horizontal="center" vertical="center" wrapText="1"/>
    </xf>
    <xf numFmtId="37" fontId="12" fillId="6" borderId="19" xfId="0" applyNumberFormat="1" applyFont="1" applyFill="1" applyBorder="1" applyAlignment="1" applyProtection="1">
      <alignment horizontal="center" vertical="center" wrapText="1"/>
    </xf>
    <xf numFmtId="37" fontId="12" fillId="6" borderId="20" xfId="0" applyNumberFormat="1" applyFont="1" applyFill="1" applyBorder="1" applyAlignment="1" applyProtection="1">
      <alignment horizontal="center" vertical="center" wrapText="1"/>
    </xf>
    <xf numFmtId="37" fontId="12" fillId="6" borderId="21" xfId="0" applyNumberFormat="1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vertical="center"/>
    </xf>
    <xf numFmtId="0" fontId="12" fillId="6" borderId="3" xfId="0" applyFont="1" applyFill="1" applyBorder="1" applyAlignment="1" applyProtection="1">
      <alignment vertical="center"/>
    </xf>
    <xf numFmtId="42" fontId="12" fillId="6" borderId="22" xfId="0" applyNumberFormat="1" applyFont="1" applyFill="1" applyBorder="1" applyAlignment="1" applyProtection="1">
      <alignment vertical="center"/>
    </xf>
    <xf numFmtId="42" fontId="12" fillId="6" borderId="23" xfId="0" applyNumberFormat="1" applyFont="1" applyFill="1" applyBorder="1" applyAlignment="1" applyProtection="1">
      <alignment vertical="center"/>
    </xf>
    <xf numFmtId="42" fontId="12" fillId="6" borderId="24" xfId="0" applyNumberFormat="1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vertical="center"/>
    </xf>
    <xf numFmtId="1" fontId="13" fillId="0" borderId="25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vertical="center"/>
    </xf>
    <xf numFmtId="42" fontId="13" fillId="0" borderId="4" xfId="0" applyNumberFormat="1" applyFont="1" applyFill="1" applyBorder="1" applyAlignment="1" applyProtection="1">
      <alignment vertical="center"/>
    </xf>
    <xf numFmtId="42" fontId="13" fillId="0" borderId="26" xfId="0" applyNumberFormat="1" applyFont="1" applyFill="1" applyBorder="1" applyAlignment="1" applyProtection="1">
      <alignment vertical="center"/>
    </xf>
    <xf numFmtId="42" fontId="13" fillId="0" borderId="27" xfId="0" applyNumberFormat="1" applyFont="1" applyFill="1" applyBorder="1" applyAlignment="1" applyProtection="1">
      <alignment vertical="center"/>
    </xf>
    <xf numFmtId="0" fontId="12" fillId="6" borderId="5" xfId="0" applyFont="1" applyFill="1" applyBorder="1" applyAlignment="1" applyProtection="1">
      <alignment vertical="center"/>
    </xf>
    <xf numFmtId="0" fontId="12" fillId="6" borderId="4" xfId="0" applyFont="1" applyFill="1" applyBorder="1" applyAlignment="1" applyProtection="1">
      <alignment vertical="center"/>
    </xf>
    <xf numFmtId="0" fontId="12" fillId="6" borderId="2" xfId="0" applyFont="1" applyFill="1" applyBorder="1" applyAlignment="1" applyProtection="1">
      <alignment vertical="center"/>
    </xf>
    <xf numFmtId="42" fontId="12" fillId="6" borderId="4" xfId="0" applyNumberFormat="1" applyFont="1" applyFill="1" applyBorder="1" applyAlignment="1" applyProtection="1">
      <alignment vertical="center"/>
    </xf>
    <xf numFmtId="42" fontId="12" fillId="6" borderId="26" xfId="0" applyNumberFormat="1" applyFont="1" applyFill="1" applyBorder="1" applyAlignment="1" applyProtection="1">
      <alignment vertical="center"/>
    </xf>
    <xf numFmtId="42" fontId="12" fillId="6" borderId="27" xfId="0" applyNumberFormat="1" applyFont="1" applyFill="1" applyBorder="1" applyAlignment="1" applyProtection="1">
      <alignment vertical="center"/>
    </xf>
    <xf numFmtId="0" fontId="13" fillId="7" borderId="2" xfId="0" applyFont="1" applyFill="1" applyBorder="1" applyAlignment="1" applyProtection="1">
      <alignment vertical="center"/>
    </xf>
    <xf numFmtId="42" fontId="13" fillId="7" borderId="4" xfId="0" applyNumberFormat="1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/>
    </xf>
    <xf numFmtId="1" fontId="13" fillId="0" borderId="28" xfId="0" applyNumberFormat="1" applyFont="1" applyFill="1" applyBorder="1" applyAlignment="1" applyProtection="1">
      <alignment horizontal="center" vertical="center"/>
    </xf>
    <xf numFmtId="0" fontId="13" fillId="7" borderId="0" xfId="0" applyFont="1" applyFill="1" applyBorder="1" applyAlignment="1" applyProtection="1">
      <alignment vertical="center"/>
    </xf>
    <xf numFmtId="42" fontId="13" fillId="7" borderId="29" xfId="0" applyNumberFormat="1" applyFont="1" applyFill="1" applyBorder="1" applyAlignment="1" applyProtection="1">
      <alignment vertical="center"/>
    </xf>
    <xf numFmtId="0" fontId="12" fillId="6" borderId="30" xfId="0" applyFont="1" applyFill="1" applyBorder="1" applyAlignment="1" applyProtection="1">
      <alignment vertical="center"/>
    </xf>
    <xf numFmtId="0" fontId="12" fillId="6" borderId="31" xfId="0" applyFont="1" applyFill="1" applyBorder="1" applyAlignment="1" applyProtection="1">
      <alignment vertical="center"/>
    </xf>
    <xf numFmtId="0" fontId="12" fillId="6" borderId="32" xfId="0" applyFont="1" applyFill="1" applyBorder="1" applyAlignment="1" applyProtection="1">
      <alignment vertical="center"/>
    </xf>
    <xf numFmtId="42" fontId="12" fillId="6" borderId="31" xfId="0" applyNumberFormat="1" applyFont="1" applyFill="1" applyBorder="1" applyAlignment="1" applyProtection="1">
      <alignment vertical="center"/>
    </xf>
    <xf numFmtId="42" fontId="12" fillId="6" borderId="33" xfId="0" applyNumberFormat="1" applyFont="1" applyFill="1" applyBorder="1" applyAlignment="1" applyProtection="1">
      <alignment vertical="center"/>
    </xf>
    <xf numFmtId="42" fontId="12" fillId="6" borderId="34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37" fontId="13" fillId="0" borderId="0" xfId="0" applyNumberFormat="1" applyFont="1" applyFill="1" applyBorder="1" applyAlignment="1" applyProtection="1">
      <alignment vertical="center"/>
    </xf>
    <xf numFmtId="0" fontId="11" fillId="0" borderId="15" xfId="0" applyFont="1" applyFill="1" applyBorder="1"/>
    <xf numFmtId="0" fontId="11" fillId="0" borderId="35" xfId="0" applyFont="1" applyFill="1" applyBorder="1"/>
    <xf numFmtId="0" fontId="11" fillId="0" borderId="38" xfId="0" applyFont="1" applyFill="1" applyBorder="1"/>
    <xf numFmtId="0" fontId="0" fillId="0" borderId="0" xfId="0" applyFont="1" applyFill="1" applyBorder="1"/>
    <xf numFmtId="0" fontId="13" fillId="5" borderId="2" xfId="0" applyFont="1" applyFill="1" applyBorder="1" applyAlignment="1" applyProtection="1">
      <alignment vertical="center"/>
    </xf>
    <xf numFmtId="42" fontId="13" fillId="5" borderId="4" xfId="0" applyNumberFormat="1" applyFont="1" applyFill="1" applyBorder="1" applyAlignment="1" applyProtection="1">
      <alignment vertical="center"/>
    </xf>
    <xf numFmtId="42" fontId="14" fillId="8" borderId="0" xfId="0" applyNumberFormat="1" applyFont="1" applyFill="1"/>
    <xf numFmtId="10" fontId="4" fillId="0" borderId="0" xfId="0" applyNumberFormat="1" applyFont="1" applyBorder="1" applyAlignment="1" applyProtection="1">
      <alignment vertical="center"/>
    </xf>
    <xf numFmtId="9" fontId="0" fillId="0" borderId="0" xfId="0" applyNumberFormat="1" applyBorder="1"/>
    <xf numFmtId="10" fontId="0" fillId="0" borderId="0" xfId="0" applyNumberFormat="1" applyBorder="1"/>
    <xf numFmtId="10" fontId="0" fillId="0" borderId="0" xfId="0" applyNumberFormat="1"/>
    <xf numFmtId="10" fontId="0" fillId="0" borderId="0" xfId="0" applyNumberFormat="1" applyFill="1" applyBorder="1"/>
    <xf numFmtId="10" fontId="0" fillId="0" borderId="0" xfId="0" applyNumberFormat="1" applyFont="1" applyFill="1" applyBorder="1"/>
    <xf numFmtId="42" fontId="0" fillId="0" borderId="0" xfId="0" applyNumberFormat="1" applyFill="1" applyBorder="1"/>
    <xf numFmtId="44" fontId="0" fillId="0" borderId="0" xfId="0" applyNumberFormat="1" applyBorder="1"/>
    <xf numFmtId="42" fontId="0" fillId="0" borderId="0" xfId="0" applyNumberFormat="1" applyFont="1" applyBorder="1"/>
    <xf numFmtId="42" fontId="0" fillId="0" borderId="1" xfId="0" applyNumberFormat="1" applyFont="1" applyBorder="1"/>
    <xf numFmtId="164" fontId="0" fillId="0" borderId="1" xfId="0" applyNumberFormat="1" applyBorder="1"/>
    <xf numFmtId="10" fontId="4" fillId="0" borderId="1" xfId="0" applyNumberFormat="1" applyFont="1" applyBorder="1" applyAlignment="1" applyProtection="1">
      <alignment vertical="center"/>
    </xf>
    <xf numFmtId="9" fontId="0" fillId="0" borderId="1" xfId="0" applyNumberFormat="1" applyBorder="1"/>
    <xf numFmtId="10" fontId="0" fillId="0" borderId="1" xfId="0" applyNumberFormat="1" applyBorder="1"/>
    <xf numFmtId="44" fontId="0" fillId="0" borderId="1" xfId="0" applyNumberFormat="1" applyBorder="1"/>
    <xf numFmtId="42" fontId="0" fillId="0" borderId="1" xfId="0" applyNumberFormat="1" applyBorder="1"/>
    <xf numFmtId="10" fontId="0" fillId="0" borderId="1" xfId="0" applyNumberFormat="1" applyFill="1" applyBorder="1"/>
    <xf numFmtId="42" fontId="13" fillId="0" borderId="0" xfId="0" applyNumberFormat="1" applyFont="1" applyFill="1" applyBorder="1" applyAlignment="1" applyProtection="1">
      <alignment vertical="center"/>
    </xf>
    <xf numFmtId="42" fontId="15" fillId="0" borderId="0" xfId="2" applyNumberFormat="1" applyFont="1" applyBorder="1" applyAlignment="1" applyProtection="1">
      <alignment vertical="center"/>
    </xf>
    <xf numFmtId="10" fontId="14" fillId="0" borderId="0" xfId="0" applyNumberFormat="1" applyFont="1" applyBorder="1" applyAlignment="1" applyProtection="1">
      <alignment vertical="center"/>
    </xf>
    <xf numFmtId="9" fontId="0" fillId="0" borderId="0" xfId="0" applyNumberFormat="1" applyFont="1" applyBorder="1"/>
    <xf numFmtId="42" fontId="4" fillId="0" borderId="0" xfId="0" applyNumberFormat="1" applyFont="1" applyFill="1" applyBorder="1" applyAlignment="1" applyProtection="1">
      <alignment vertical="center"/>
    </xf>
    <xf numFmtId="42" fontId="4" fillId="0" borderId="1" xfId="0" applyNumberFormat="1" applyFont="1" applyBorder="1" applyAlignment="1" applyProtection="1">
      <alignment vertical="center"/>
    </xf>
    <xf numFmtId="44" fontId="4" fillId="0" borderId="0" xfId="0" applyNumberFormat="1" applyFont="1" applyBorder="1" applyAlignment="1" applyProtection="1">
      <alignment vertical="center"/>
    </xf>
    <xf numFmtId="44" fontId="4" fillId="0" borderId="1" xfId="0" applyNumberFormat="1" applyFont="1" applyBorder="1" applyAlignment="1" applyProtection="1">
      <alignment vertical="center"/>
    </xf>
    <xf numFmtId="42" fontId="0" fillId="0" borderId="0" xfId="0" applyNumberFormat="1" applyFont="1"/>
    <xf numFmtId="44" fontId="0" fillId="0" borderId="0" xfId="0" applyNumberFormat="1" applyFont="1" applyBorder="1"/>
    <xf numFmtId="0" fontId="0" fillId="0" borderId="0" xfId="0" applyBorder="1"/>
    <xf numFmtId="44" fontId="0" fillId="0" borderId="0" xfId="0" applyNumberFormat="1" applyFill="1" applyBorder="1"/>
    <xf numFmtId="44" fontId="0" fillId="0" borderId="1" xfId="0" applyNumberFormat="1" applyFill="1" applyBorder="1"/>
    <xf numFmtId="44" fontId="7" fillId="0" borderId="0" xfId="0" applyNumberFormat="1" applyFont="1" applyBorder="1"/>
    <xf numFmtId="44" fontId="7" fillId="0" borderId="1" xfId="0" applyNumberFormat="1" applyFont="1" applyBorder="1"/>
    <xf numFmtId="44" fontId="14" fillId="0" borderId="0" xfId="0" applyNumberFormat="1" applyFont="1" applyBorder="1" applyAlignment="1" applyProtection="1">
      <alignment vertical="center"/>
    </xf>
    <xf numFmtId="42" fontId="7" fillId="0" borderId="0" xfId="0" applyNumberFormat="1" applyFont="1" applyBorder="1"/>
    <xf numFmtId="42" fontId="7" fillId="0" borderId="1" xfId="0" applyNumberFormat="1" applyFont="1" applyBorder="1"/>
    <xf numFmtId="42" fontId="13" fillId="0" borderId="1" xfId="0" applyNumberFormat="1" applyFont="1" applyFill="1" applyBorder="1" applyAlignment="1" applyProtection="1">
      <alignment vertical="center"/>
    </xf>
    <xf numFmtId="42" fontId="7" fillId="0" borderId="0" xfId="0" applyNumberFormat="1" applyFont="1"/>
    <xf numFmtId="44" fontId="7" fillId="0" borderId="0" xfId="1" applyNumberFormat="1" applyFont="1" applyBorder="1"/>
    <xf numFmtId="44" fontId="7" fillId="0" borderId="1" xfId="1" applyNumberFormat="1" applyFont="1" applyBorder="1"/>
    <xf numFmtId="42" fontId="0" fillId="0" borderId="0" xfId="0" applyNumberFormat="1" applyFont="1" applyBorder="1" applyAlignment="1">
      <alignment wrapText="1"/>
    </xf>
    <xf numFmtId="0" fontId="19" fillId="0" borderId="0" xfId="0" applyFont="1" applyAlignment="1" applyProtection="1">
      <alignment horizontal="center"/>
    </xf>
    <xf numFmtId="0" fontId="23" fillId="3" borderId="10" xfId="0" applyFont="1" applyFill="1" applyBorder="1" applyAlignment="1" applyProtection="1">
      <alignment horizontal="center" vertical="center"/>
    </xf>
    <xf numFmtId="0" fontId="23" fillId="3" borderId="41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/>
    <xf numFmtId="37" fontId="22" fillId="3" borderId="39" xfId="0" applyNumberFormat="1" applyFont="1" applyFill="1" applyBorder="1" applyAlignment="1" applyProtection="1">
      <alignment horizontal="center" vertical="center" wrapText="1"/>
    </xf>
    <xf numFmtId="37" fontId="22" fillId="3" borderId="4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right"/>
    </xf>
    <xf numFmtId="0" fontId="17" fillId="3" borderId="7" xfId="0" applyFont="1" applyFill="1" applyBorder="1" applyAlignment="1" applyProtection="1">
      <alignment vertical="center"/>
    </xf>
    <xf numFmtId="0" fontId="17" fillId="3" borderId="13" xfId="0" applyFont="1" applyFill="1" applyBorder="1" applyAlignment="1" applyProtection="1">
      <alignment vertical="center"/>
    </xf>
    <xf numFmtId="42" fontId="17" fillId="3" borderId="12" xfId="0" applyNumberFormat="1" applyFont="1" applyFill="1" applyBorder="1" applyAlignment="1" applyProtection="1">
      <alignment vertical="center"/>
    </xf>
    <xf numFmtId="42" fontId="17" fillId="3" borderId="28" xfId="0" applyNumberFormat="1" applyFont="1" applyFill="1" applyBorder="1" applyAlignment="1" applyProtection="1">
      <alignment vertical="center"/>
    </xf>
    <xf numFmtId="44" fontId="17" fillId="3" borderId="35" xfId="0" applyNumberFormat="1" applyFont="1" applyFill="1" applyBorder="1" applyAlignment="1" applyProtection="1">
      <alignment vertical="center"/>
    </xf>
    <xf numFmtId="44" fontId="20" fillId="0" borderId="0" xfId="0" applyNumberFormat="1" applyFont="1" applyProtection="1"/>
    <xf numFmtId="0" fontId="15" fillId="0" borderId="5" xfId="0" applyFont="1" applyBorder="1" applyAlignment="1" applyProtection="1">
      <alignment vertical="center"/>
    </xf>
    <xf numFmtId="1" fontId="15" fillId="0" borderId="25" xfId="0" applyNumberFormat="1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vertical="center"/>
    </xf>
    <xf numFmtId="42" fontId="15" fillId="0" borderId="4" xfId="0" applyNumberFormat="1" applyFont="1" applyBorder="1" applyAlignment="1" applyProtection="1">
      <alignment vertical="center"/>
    </xf>
    <xf numFmtId="44" fontId="15" fillId="0" borderId="44" xfId="0" applyNumberFormat="1" applyFont="1" applyBorder="1" applyAlignment="1" applyProtection="1">
      <alignment vertical="center"/>
    </xf>
    <xf numFmtId="43" fontId="15" fillId="0" borderId="0" xfId="0" applyNumberFormat="1" applyFont="1" applyProtection="1"/>
    <xf numFmtId="0" fontId="17" fillId="3" borderId="5" xfId="0" applyFont="1" applyFill="1" applyBorder="1" applyAlignment="1" applyProtection="1">
      <alignment vertical="center"/>
    </xf>
    <xf numFmtId="0" fontId="17" fillId="3" borderId="4" xfId="0" applyFont="1" applyFill="1" applyBorder="1" applyAlignment="1" applyProtection="1">
      <alignment vertical="center"/>
    </xf>
    <xf numFmtId="0" fontId="17" fillId="3" borderId="2" xfId="0" applyFont="1" applyFill="1" applyBorder="1" applyAlignment="1" applyProtection="1">
      <alignment vertical="center"/>
    </xf>
    <xf numFmtId="42" fontId="17" fillId="3" borderId="4" xfId="0" applyNumberFormat="1" applyFont="1" applyFill="1" applyBorder="1" applyAlignment="1" applyProtection="1">
      <alignment vertical="center"/>
    </xf>
    <xf numFmtId="42" fontId="17" fillId="3" borderId="25" xfId="0" applyNumberFormat="1" applyFont="1" applyFill="1" applyBorder="1" applyAlignment="1" applyProtection="1">
      <alignment vertical="center"/>
    </xf>
    <xf numFmtId="44" fontId="17" fillId="3" borderId="44" xfId="0" applyNumberFormat="1" applyFont="1" applyFill="1" applyBorder="1" applyAlignment="1" applyProtection="1">
      <alignment vertical="center"/>
    </xf>
    <xf numFmtId="43" fontId="20" fillId="0" borderId="0" xfId="0" applyNumberFormat="1" applyFont="1" applyProtection="1"/>
    <xf numFmtId="0" fontId="21" fillId="0" borderId="5" xfId="0" applyFont="1" applyBorder="1" applyAlignment="1" applyProtection="1">
      <alignment vertical="center"/>
    </xf>
    <xf numFmtId="1" fontId="21" fillId="0" borderId="25" xfId="0" applyNumberFormat="1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vertical="center"/>
    </xf>
    <xf numFmtId="0" fontId="15" fillId="5" borderId="2" xfId="0" applyFont="1" applyFill="1" applyBorder="1" applyAlignment="1" applyProtection="1">
      <alignment vertical="center"/>
    </xf>
    <xf numFmtId="42" fontId="15" fillId="5" borderId="4" xfId="0" applyNumberFormat="1" applyFont="1" applyFill="1" applyBorder="1" applyAlignment="1" applyProtection="1">
      <alignment vertical="center"/>
    </xf>
    <xf numFmtId="44" fontId="15" fillId="5" borderId="44" xfId="0" applyNumberFormat="1" applyFont="1" applyFill="1" applyBorder="1" applyAlignment="1" applyProtection="1">
      <alignment vertical="center"/>
    </xf>
    <xf numFmtId="0" fontId="15" fillId="0" borderId="7" xfId="0" applyFont="1" applyBorder="1" applyAlignment="1" applyProtection="1">
      <alignment vertical="center"/>
    </xf>
    <xf numFmtId="1" fontId="15" fillId="0" borderId="28" xfId="0" applyNumberFormat="1" applyFont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vertical="center"/>
    </xf>
    <xf numFmtId="42" fontId="15" fillId="5" borderId="29" xfId="0" applyNumberFormat="1" applyFont="1" applyFill="1" applyBorder="1" applyAlignment="1" applyProtection="1">
      <alignment vertical="center"/>
    </xf>
    <xf numFmtId="44" fontId="15" fillId="5" borderId="35" xfId="0" applyNumberFormat="1" applyFont="1" applyFill="1" applyBorder="1" applyAlignment="1" applyProtection="1">
      <alignment vertical="center"/>
    </xf>
    <xf numFmtId="0" fontId="17" fillId="3" borderId="30" xfId="0" applyFont="1" applyFill="1" applyBorder="1" applyAlignment="1" applyProtection="1">
      <alignment vertical="center"/>
    </xf>
    <xf numFmtId="0" fontId="17" fillId="3" borderId="31" xfId="0" applyFont="1" applyFill="1" applyBorder="1" applyAlignment="1" applyProtection="1">
      <alignment vertical="center"/>
    </xf>
    <xf numFmtId="0" fontId="17" fillId="3" borderId="32" xfId="0" applyFont="1" applyFill="1" applyBorder="1" applyAlignment="1" applyProtection="1">
      <alignment vertical="center"/>
    </xf>
    <xf numFmtId="42" fontId="17" fillId="3" borderId="31" xfId="0" applyNumberFormat="1" applyFont="1" applyFill="1" applyBorder="1" applyAlignment="1" applyProtection="1">
      <alignment vertical="center"/>
    </xf>
    <xf numFmtId="44" fontId="17" fillId="3" borderId="42" xfId="0" applyNumberFormat="1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37" fontId="15" fillId="0" borderId="0" xfId="0" applyNumberFormat="1" applyFont="1" applyBorder="1" applyAlignment="1" applyProtection="1">
      <alignment vertical="center"/>
    </xf>
    <xf numFmtId="0" fontId="15" fillId="0" borderId="35" xfId="0" applyFont="1" applyBorder="1" applyAlignment="1" applyProtection="1">
      <alignment vertical="center"/>
    </xf>
    <xf numFmtId="0" fontId="15" fillId="0" borderId="0" xfId="0" applyFont="1" applyProtection="1"/>
    <xf numFmtId="0" fontId="15" fillId="0" borderId="6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center"/>
    </xf>
    <xf numFmtId="37" fontId="15" fillId="0" borderId="3" xfId="0" applyNumberFormat="1" applyFont="1" applyBorder="1" applyAlignment="1" applyProtection="1">
      <alignment vertical="center"/>
    </xf>
    <xf numFmtId="41" fontId="15" fillId="0" borderId="43" xfId="0" applyNumberFormat="1" applyFont="1" applyBorder="1" applyAlignment="1" applyProtection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wrapText="1"/>
    </xf>
    <xf numFmtId="165" fontId="4" fillId="0" borderId="0" xfId="3" applyNumberFormat="1" applyFont="1" applyBorder="1" applyAlignment="1" applyProtection="1">
      <alignment vertical="center"/>
    </xf>
    <xf numFmtId="165" fontId="7" fillId="0" borderId="0" xfId="3" applyNumberFormat="1" applyFont="1" applyBorder="1"/>
    <xf numFmtId="0" fontId="7" fillId="0" borderId="0" xfId="0" applyFont="1" applyBorder="1"/>
    <xf numFmtId="0" fontId="4" fillId="0" borderId="2" xfId="0" applyFont="1" applyBorder="1" applyAlignment="1" applyProtection="1">
      <alignment horizontal="center" wrapText="1"/>
    </xf>
    <xf numFmtId="0" fontId="0" fillId="0" borderId="26" xfId="0" applyFont="1" applyBorder="1" applyAlignment="1">
      <alignment horizontal="center"/>
    </xf>
    <xf numFmtId="0" fontId="4" fillId="0" borderId="25" xfId="0" applyFont="1" applyFill="1" applyBorder="1" applyAlignment="1" applyProtection="1">
      <alignment horizontal="center" wrapText="1"/>
    </xf>
    <xf numFmtId="0" fontId="0" fillId="0" borderId="26" xfId="0" applyFont="1" applyBorder="1" applyAlignment="1">
      <alignment horizontal="center" wrapText="1"/>
    </xf>
    <xf numFmtId="0" fontId="14" fillId="0" borderId="25" xfId="0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2" xfId="0" applyFont="1" applyFill="1" applyBorder="1" applyAlignment="1" applyProtection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Fill="1" applyBorder="1"/>
    <xf numFmtId="165" fontId="4" fillId="0" borderId="1" xfId="3" applyNumberFormat="1" applyFont="1" applyBorder="1" applyAlignment="1" applyProtection="1">
      <alignment vertical="center"/>
    </xf>
    <xf numFmtId="165" fontId="7" fillId="0" borderId="1" xfId="3" applyNumberFormat="1" applyFont="1" applyBorder="1"/>
    <xf numFmtId="0" fontId="0" fillId="0" borderId="0" xfId="0" applyNumberFormat="1" applyFont="1" applyBorder="1"/>
    <xf numFmtId="0" fontId="0" fillId="0" borderId="1" xfId="0" applyNumberFormat="1" applyFont="1" applyBorder="1"/>
    <xf numFmtId="0" fontId="0" fillId="0" borderId="51" xfId="0" applyFont="1" applyBorder="1"/>
    <xf numFmtId="42" fontId="0" fillId="0" borderId="51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51" xfId="0" applyFont="1" applyBorder="1" applyAlignment="1">
      <alignment horizontal="left"/>
    </xf>
    <xf numFmtId="0" fontId="5" fillId="0" borderId="0" xfId="0" applyFont="1" applyBorder="1" applyAlignment="1" applyProtection="1">
      <alignment horizontal="center" vertical="center"/>
    </xf>
    <xf numFmtId="10" fontId="4" fillId="0" borderId="51" xfId="0" applyNumberFormat="1" applyFont="1" applyBorder="1" applyAlignment="1" applyProtection="1">
      <alignment vertical="center"/>
    </xf>
    <xf numFmtId="9" fontId="0" fillId="0" borderId="51" xfId="0" applyNumberFormat="1" applyBorder="1"/>
    <xf numFmtId="0" fontId="2" fillId="0" borderId="52" xfId="0" applyFont="1" applyBorder="1" applyAlignment="1">
      <alignment horizontal="center"/>
    </xf>
    <xf numFmtId="0" fontId="5" fillId="0" borderId="53" xfId="0" applyFont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horizontal="center"/>
    </xf>
    <xf numFmtId="0" fontId="5" fillId="0" borderId="53" xfId="0" applyFont="1" applyBorder="1" applyAlignment="1" applyProtection="1">
      <alignment horizontal="center"/>
    </xf>
    <xf numFmtId="44" fontId="0" fillId="0" borderId="0" xfId="0" applyNumberFormat="1" applyFont="1" applyFill="1" applyBorder="1"/>
    <xf numFmtId="44" fontId="0" fillId="0" borderId="51" xfId="0" applyNumberFormat="1" applyFont="1" applyBorder="1"/>
    <xf numFmtId="44" fontId="0" fillId="0" borderId="51" xfId="0" applyNumberFormat="1" applyBorder="1"/>
    <xf numFmtId="0" fontId="8" fillId="0" borderId="53" xfId="0" applyFont="1" applyBorder="1" applyAlignment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12" fillId="6" borderId="10" xfId="0" applyFont="1" applyFill="1" applyBorder="1" applyAlignment="1">
      <alignment horizontal="left" vertical="center" wrapText="1"/>
    </xf>
    <xf numFmtId="0" fontId="12" fillId="6" borderId="11" xfId="0" applyFont="1" applyFill="1" applyBorder="1" applyAlignment="1">
      <alignment horizontal="left" vertical="center" wrapText="1"/>
    </xf>
    <xf numFmtId="0" fontId="12" fillId="6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3" fillId="0" borderId="36" xfId="0" applyFont="1" applyFill="1" applyBorder="1" applyAlignment="1" applyProtection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37" fontId="15" fillId="0" borderId="3" xfId="0" applyNumberFormat="1" applyFont="1" applyBorder="1" applyAlignment="1" applyProtection="1">
      <alignment horizontal="right" vertical="center"/>
    </xf>
    <xf numFmtId="0" fontId="15" fillId="0" borderId="45" xfId="0" applyFont="1" applyBorder="1" applyAlignment="1" applyProtection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5" fillId="0" borderId="36" xfId="0" applyFont="1" applyBorder="1" applyAlignment="1" applyProtection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24" fillId="0" borderId="9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35" xfId="0" applyFont="1" applyBorder="1" applyAlignment="1" applyProtection="1">
      <alignment horizontal="center" vertical="center"/>
    </xf>
    <xf numFmtId="0" fontId="22" fillId="3" borderId="9" xfId="0" applyFont="1" applyFill="1" applyBorder="1" applyAlignment="1" applyProtection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23" fillId="3" borderId="47" xfId="0" applyFont="1" applyFill="1" applyBorder="1" applyAlignment="1" applyProtection="1">
      <alignment horizontal="center" vertical="center"/>
    </xf>
    <xf numFmtId="0" fontId="23" fillId="3" borderId="13" xfId="0" applyFont="1" applyFill="1" applyBorder="1" applyAlignment="1" applyProtection="1">
      <alignment horizontal="center" vertical="center"/>
    </xf>
    <xf numFmtId="0" fontId="23" fillId="3" borderId="48" xfId="0" applyFont="1" applyFill="1" applyBorder="1" applyAlignment="1" applyProtection="1">
      <alignment horizontal="center" vertical="center"/>
    </xf>
    <xf numFmtId="37" fontId="22" fillId="3" borderId="49" xfId="0" applyNumberFormat="1" applyFont="1" applyFill="1" applyBorder="1" applyAlignment="1" applyProtection="1">
      <alignment horizontal="center" vertical="center" wrapText="1"/>
    </xf>
    <xf numFmtId="0" fontId="0" fillId="0" borderId="50" xfId="0" applyBorder="1" applyAlignment="1">
      <alignment horizontal="center" vertical="center" wrapText="1"/>
    </xf>
  </cellXfs>
  <cellStyles count="4">
    <cellStyle name="Currency" xfId="3" builtinId="4"/>
    <cellStyle name="Normal" xfId="0" builtinId="0"/>
    <cellStyle name="Normal 2" xfId="2" xr:uid="{5ED17EB0-D237-4064-A71C-46310FCB49E3}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chartsheet" Target="chartsheets/sheet5.xml"/><Relationship Id="rId26" Type="http://schemas.openxmlformats.org/officeDocument/2006/relationships/chartsheet" Target="chartsheets/sheet7.xml"/><Relationship Id="rId39" Type="http://schemas.openxmlformats.org/officeDocument/2006/relationships/worksheet" Target="worksheets/sheet30.xml"/><Relationship Id="rId21" Type="http://schemas.openxmlformats.org/officeDocument/2006/relationships/worksheet" Target="worksheets/sheet16.xml"/><Relationship Id="rId34" Type="http://schemas.openxmlformats.org/officeDocument/2006/relationships/chartsheet" Target="chartsheets/sheet9.xml"/><Relationship Id="rId42" Type="http://schemas.openxmlformats.org/officeDocument/2006/relationships/worksheet" Target="worksheets/sheet32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chartsheet" Target="chartsheets/sheet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2.xml"/><Relationship Id="rId29" Type="http://schemas.openxmlformats.org/officeDocument/2006/relationships/worksheet" Target="worksheets/sheet22.xml"/><Relationship Id="rId11" Type="http://schemas.openxmlformats.org/officeDocument/2006/relationships/worksheet" Target="worksheets/sheet8.xml"/><Relationship Id="rId24" Type="http://schemas.openxmlformats.org/officeDocument/2006/relationships/worksheet" Target="worksheets/sheet18.xml"/><Relationship Id="rId32" Type="http://schemas.openxmlformats.org/officeDocument/2006/relationships/worksheet" Target="worksheets/sheet24.xml"/><Relationship Id="rId37" Type="http://schemas.openxmlformats.org/officeDocument/2006/relationships/worksheet" Target="worksheets/sheet28.xml"/><Relationship Id="rId40" Type="http://schemas.openxmlformats.org/officeDocument/2006/relationships/chartsheet" Target="chartsheets/sheet10.xml"/><Relationship Id="rId45" Type="http://schemas.openxmlformats.org/officeDocument/2006/relationships/styles" Target="styles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1.xml"/><Relationship Id="rId23" Type="http://schemas.openxmlformats.org/officeDocument/2006/relationships/worksheet" Target="worksheets/sheet17.xml"/><Relationship Id="rId28" Type="http://schemas.openxmlformats.org/officeDocument/2006/relationships/worksheet" Target="worksheets/sheet21.xml"/><Relationship Id="rId36" Type="http://schemas.openxmlformats.org/officeDocument/2006/relationships/worksheet" Target="worksheets/sheet27.xml"/><Relationship Id="rId49" Type="http://schemas.openxmlformats.org/officeDocument/2006/relationships/customXml" Target="../customXml/item2.xml"/><Relationship Id="rId10" Type="http://schemas.openxmlformats.org/officeDocument/2006/relationships/chartsheet" Target="chartsheets/sheet3.xml"/><Relationship Id="rId19" Type="http://schemas.openxmlformats.org/officeDocument/2006/relationships/worksheet" Target="worksheets/sheet14.xml"/><Relationship Id="rId31" Type="http://schemas.openxmlformats.org/officeDocument/2006/relationships/worksheet" Target="worksheets/sheet23.xml"/><Relationship Id="rId44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7.xml"/><Relationship Id="rId14" Type="http://schemas.openxmlformats.org/officeDocument/2006/relationships/chartsheet" Target="chartsheets/sheet4.xml"/><Relationship Id="rId22" Type="http://schemas.openxmlformats.org/officeDocument/2006/relationships/chartsheet" Target="chartsheets/sheet6.xml"/><Relationship Id="rId27" Type="http://schemas.openxmlformats.org/officeDocument/2006/relationships/worksheet" Target="worksheets/sheet20.xml"/><Relationship Id="rId30" Type="http://schemas.openxmlformats.org/officeDocument/2006/relationships/chartsheet" Target="chartsheets/sheet8.xml"/><Relationship Id="rId35" Type="http://schemas.openxmlformats.org/officeDocument/2006/relationships/worksheet" Target="worksheets/sheet26.xml"/><Relationship Id="rId43" Type="http://schemas.openxmlformats.org/officeDocument/2006/relationships/worksheet" Target="worksheets/sheet33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6.xml"/><Relationship Id="rId3" Type="http://schemas.openxmlformats.org/officeDocument/2006/relationships/worksheet" Target="worksheets/sheet2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3.xml"/><Relationship Id="rId25" Type="http://schemas.openxmlformats.org/officeDocument/2006/relationships/worksheet" Target="worksheets/sheet19.xml"/><Relationship Id="rId33" Type="http://schemas.openxmlformats.org/officeDocument/2006/relationships/worksheet" Target="worksheets/sheet25.xml"/><Relationship Id="rId38" Type="http://schemas.openxmlformats.org/officeDocument/2006/relationships/worksheet" Target="worksheets/sheet29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15.xml"/><Relationship Id="rId41" Type="http://schemas.openxmlformats.org/officeDocument/2006/relationships/worksheet" Target="worksheets/sheet3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en-US" sz="14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2012-17 Changes in County Expenditures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General Government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 Year Outlook'!$B$11:$G$11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'5 Year Outlook'!$B$12:$G$12</c:f>
              <c:numCache>
                <c:formatCode>_("$"* #,##0_);_("$"* \(#,##0\);_("$"* "-"_);_(@_)</c:formatCode>
                <c:ptCount val="6"/>
                <c:pt idx="0">
                  <c:v>7683628572</c:v>
                </c:pt>
                <c:pt idx="1">
                  <c:v>7903060463</c:v>
                </c:pt>
                <c:pt idx="2">
                  <c:v>7013155134</c:v>
                </c:pt>
                <c:pt idx="3">
                  <c:v>7854938047</c:v>
                </c:pt>
                <c:pt idx="4">
                  <c:v>8906390863</c:v>
                </c:pt>
                <c:pt idx="5">
                  <c:v>7619616848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E-449E-AED6-9B1165F3AFF4}"/>
            </c:ext>
          </c:extLst>
        </c:ser>
        <c:ser>
          <c:idx val="1"/>
          <c:order val="1"/>
          <c:tx>
            <c:v>Public Safety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 Year Outlook'!$B$11:$G$11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'5 Year Outlook'!$B$13:$G$13</c:f>
              <c:numCache>
                <c:formatCode>_("$"* #,##0_);_("$"* \(#,##0\);_("$"* "-"_);_(@_)</c:formatCode>
                <c:ptCount val="6"/>
                <c:pt idx="0">
                  <c:v>8343899648</c:v>
                </c:pt>
                <c:pt idx="1">
                  <c:v>8559508005</c:v>
                </c:pt>
                <c:pt idx="2">
                  <c:v>8873021259</c:v>
                </c:pt>
                <c:pt idx="3">
                  <c:v>9324055357</c:v>
                </c:pt>
                <c:pt idx="4">
                  <c:v>9724673167</c:v>
                </c:pt>
                <c:pt idx="5">
                  <c:v>10378085500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0E-449E-AED6-9B1165F3AFF4}"/>
            </c:ext>
          </c:extLst>
        </c:ser>
        <c:ser>
          <c:idx val="2"/>
          <c:order val="2"/>
          <c:tx>
            <c:v>Physical Environment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'5 Year Outlook'!$B$11:$G$11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'5 Year Outlook'!$B$14:$G$14</c:f>
              <c:numCache>
                <c:formatCode>_("$"* #,##0_);_("$"* \(#,##0\);_("$"* "-"_);_(@_)</c:formatCode>
                <c:ptCount val="6"/>
                <c:pt idx="0">
                  <c:v>5924038497</c:v>
                </c:pt>
                <c:pt idx="1">
                  <c:v>5900396845</c:v>
                </c:pt>
                <c:pt idx="2">
                  <c:v>5973749846</c:v>
                </c:pt>
                <c:pt idx="3">
                  <c:v>5993925691</c:v>
                </c:pt>
                <c:pt idx="4">
                  <c:v>6121235749</c:v>
                </c:pt>
                <c:pt idx="5">
                  <c:v>6224958445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0E-449E-AED6-9B1165F3AFF4}"/>
            </c:ext>
          </c:extLst>
        </c:ser>
        <c:ser>
          <c:idx val="3"/>
          <c:order val="3"/>
          <c:tx>
            <c:v>Transportation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'5 Year Outlook'!$B$11:$G$11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'5 Year Outlook'!$B$15:$G$15</c:f>
              <c:numCache>
                <c:formatCode>_("$"* #,##0_);_("$"* \(#,##0\);_("$"* "-"_);_(@_)</c:formatCode>
                <c:ptCount val="6"/>
                <c:pt idx="0">
                  <c:v>4585051740</c:v>
                </c:pt>
                <c:pt idx="1">
                  <c:v>4579052461</c:v>
                </c:pt>
                <c:pt idx="2">
                  <c:v>4510336748</c:v>
                </c:pt>
                <c:pt idx="3">
                  <c:v>4814846401</c:v>
                </c:pt>
                <c:pt idx="4">
                  <c:v>4958044311</c:v>
                </c:pt>
                <c:pt idx="5">
                  <c:v>5137727658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0E-449E-AED6-9B1165F3AFF4}"/>
            </c:ext>
          </c:extLst>
        </c:ser>
        <c:ser>
          <c:idx val="4"/>
          <c:order val="4"/>
          <c:tx>
            <c:v>Economic Environment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'5 Year Outlook'!$B$11:$G$11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'5 Year Outlook'!$B$16:$G$16</c:f>
              <c:numCache>
                <c:formatCode>_("$"* #,##0_);_("$"* \(#,##0\);_("$"* "-"_);_(@_)</c:formatCode>
                <c:ptCount val="6"/>
                <c:pt idx="0">
                  <c:v>1361229872</c:v>
                </c:pt>
                <c:pt idx="1">
                  <c:v>1395307975</c:v>
                </c:pt>
                <c:pt idx="2">
                  <c:v>1304031052</c:v>
                </c:pt>
                <c:pt idx="3">
                  <c:v>1367938805</c:v>
                </c:pt>
                <c:pt idx="4">
                  <c:v>1505735657</c:v>
                </c:pt>
                <c:pt idx="5">
                  <c:v>1699575384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0E-449E-AED6-9B1165F3AFF4}"/>
            </c:ext>
          </c:extLst>
        </c:ser>
        <c:ser>
          <c:idx val="5"/>
          <c:order val="5"/>
          <c:tx>
            <c:v>Human Services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'5 Year Outlook'!$B$11:$G$11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'5 Year Outlook'!$B$17:$G$17</c:f>
              <c:numCache>
                <c:formatCode>_("$"* #,##0_);_("$"* \(#,##0\);_("$"* "-"_);_(@_)</c:formatCode>
                <c:ptCount val="6"/>
                <c:pt idx="0">
                  <c:v>3138478711</c:v>
                </c:pt>
                <c:pt idx="1">
                  <c:v>3062906319</c:v>
                </c:pt>
                <c:pt idx="2">
                  <c:v>2957691756</c:v>
                </c:pt>
                <c:pt idx="3">
                  <c:v>3153337269</c:v>
                </c:pt>
                <c:pt idx="4">
                  <c:v>3324704621</c:v>
                </c:pt>
                <c:pt idx="5">
                  <c:v>3530788121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0E-449E-AED6-9B1165F3AFF4}"/>
            </c:ext>
          </c:extLst>
        </c:ser>
        <c:ser>
          <c:idx val="6"/>
          <c:order val="6"/>
          <c:tx>
            <c:v>Culture &amp; Recereation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'5 Year Outlook'!$B$11:$G$11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'5 Year Outlook'!$B$18:$G$18</c:f>
              <c:numCache>
                <c:formatCode>_("$"* #,##0_);_("$"* \(#,##0\);_("$"* "-"_);_(@_)</c:formatCode>
                <c:ptCount val="6"/>
                <c:pt idx="0">
                  <c:v>1508116435</c:v>
                </c:pt>
                <c:pt idx="1">
                  <c:v>1512562815</c:v>
                </c:pt>
                <c:pt idx="2">
                  <c:v>1530211587</c:v>
                </c:pt>
                <c:pt idx="3">
                  <c:v>1597573124</c:v>
                </c:pt>
                <c:pt idx="4">
                  <c:v>1643151409</c:v>
                </c:pt>
                <c:pt idx="5">
                  <c:v>1696318199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0E-449E-AED6-9B1165F3AFF4}"/>
            </c:ext>
          </c:extLst>
        </c:ser>
        <c:ser>
          <c:idx val="7"/>
          <c:order val="7"/>
          <c:tx>
            <c:v>Other uses &amp; Non-Operating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'5 Year Outlook'!$B$11:$G$11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'5 Year Outlook'!$B$19:$G$19</c:f>
              <c:numCache>
                <c:formatCode>_("$"* #,##0_);_("$"* \(#,##0\);_("$"* "-"_);_(@_)</c:formatCode>
                <c:ptCount val="6"/>
                <c:pt idx="0">
                  <c:v>5893208263</c:v>
                </c:pt>
                <c:pt idx="1">
                  <c:v>5871238441</c:v>
                </c:pt>
                <c:pt idx="2">
                  <c:v>5789357787</c:v>
                </c:pt>
                <c:pt idx="3">
                  <c:v>7050518300</c:v>
                </c:pt>
                <c:pt idx="4">
                  <c:v>6517127777</c:v>
                </c:pt>
                <c:pt idx="5">
                  <c:v>6973350499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0E-449E-AED6-9B1165F3AFF4}"/>
            </c:ext>
          </c:extLst>
        </c:ser>
        <c:ser>
          <c:idx val="8"/>
          <c:order val="8"/>
          <c:tx>
            <c:v>Court-Related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'5 Year Outlook'!$B$11:$G$11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'5 Year Outlook'!$B$20:$G$20</c:f>
              <c:numCache>
                <c:formatCode>_("$"* #,##0_);_("$"* \(#,##0\);_("$"* "-"_);_(@_)</c:formatCode>
                <c:ptCount val="6"/>
                <c:pt idx="0">
                  <c:v>932577812</c:v>
                </c:pt>
                <c:pt idx="1">
                  <c:v>1017283348</c:v>
                </c:pt>
                <c:pt idx="2">
                  <c:v>1024237248</c:v>
                </c:pt>
                <c:pt idx="3">
                  <c:v>970364895</c:v>
                </c:pt>
                <c:pt idx="4">
                  <c:v>932625257</c:v>
                </c:pt>
                <c:pt idx="5">
                  <c:v>939635000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0E-449E-AED6-9B1165F3A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2597008"/>
        <c:axId val="684695744"/>
      </c:barChart>
      <c:catAx>
        <c:axId val="682597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FISCAL</a:t>
                </a:r>
                <a:r>
                  <a:rPr lang="en-US" baseline="0"/>
                  <a:t>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695744"/>
        <c:crosses val="autoZero"/>
        <c:auto val="1"/>
        <c:lblAlgn val="ctr"/>
        <c:lblOffset val="100"/>
        <c:noMultiLvlLbl val="0"/>
      </c:catAx>
      <c:valAx>
        <c:axId val="68469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EXPENDITURES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5970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FY 2017 % Share of Court-Related expenditures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cap="all" baseline="0">
                <a:effectLst/>
              </a:rPr>
              <a:t>statewide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4BE-4311-AA3A-36927B6924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4BE-4311-AA3A-36927B6924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4BE-4311-AA3A-36927B6924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4BE-4311-AA3A-36927B692496}"/>
              </c:ext>
            </c:extLst>
          </c:dPt>
          <c:dLbls>
            <c:dLbl>
              <c:idx val="0"/>
              <c:layout>
                <c:manualLayout>
                  <c:x val="3.3841147498744027E-2"/>
                  <c:y val="-1.012544872879378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BE-4311-AA3A-36927B692496}"/>
                </c:ext>
              </c:extLst>
            </c:dLbl>
            <c:dLbl>
              <c:idx val="1"/>
              <c:layout>
                <c:manualLayout>
                  <c:x val="3.9726564455047464E-2"/>
                  <c:y val="-2.227598720334627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BE-4311-AA3A-36927B692496}"/>
                </c:ext>
              </c:extLst>
            </c:dLbl>
            <c:dLbl>
              <c:idx val="2"/>
              <c:layout>
                <c:manualLayout>
                  <c:x val="-6.326823228026078E-2"/>
                  <c:y val="-1.2150538474552514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BE-4311-AA3A-36927B692496}"/>
                </c:ext>
              </c:extLst>
            </c:dLbl>
            <c:dLbl>
              <c:idx val="3"/>
              <c:layout>
                <c:manualLayout>
                  <c:x val="-2.0598959347061675E-2"/>
                  <c:y val="-2.227598720334629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BE-4311-AA3A-36927B69249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'Court-Related Expenditures'!$B$2:$E$2</c:f>
              <c:strCache>
                <c:ptCount val="4"/>
                <c:pt idx="0">
                  <c:v>General Court Administration Total</c:v>
                </c:pt>
                <c:pt idx="1">
                  <c:v>Circuit Court Total</c:v>
                </c:pt>
                <c:pt idx="2">
                  <c:v>General Court Operations Total</c:v>
                </c:pt>
                <c:pt idx="3">
                  <c:v>County Court Total</c:v>
                </c:pt>
              </c:strCache>
            </c:strRef>
          </c:cat>
          <c:val>
            <c:numRef>
              <c:f>'Court-Related Expenditures'!$B$70:$E$70</c:f>
              <c:numCache>
                <c:formatCode>_("$"* #,##0_);_("$"* \(#,##0\);_("$"* "-"_);_(@_)</c:formatCode>
                <c:ptCount val="4"/>
                <c:pt idx="0">
                  <c:v>200702416</c:v>
                </c:pt>
                <c:pt idx="1">
                  <c:v>226863541</c:v>
                </c:pt>
                <c:pt idx="2">
                  <c:v>357578153</c:v>
                </c:pt>
                <c:pt idx="3">
                  <c:v>154490890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BE-4311-AA3A-36927B69249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 2017 % Share of County Expenditures</a:t>
            </a:r>
          </a:p>
          <a:p>
            <a:pPr>
              <a:defRPr/>
            </a:pPr>
            <a:r>
              <a:rPr lang="en-US"/>
              <a:t>statewide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072-4926-AABC-71060B1CE4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072-4926-AABC-71060B1CE4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072-4926-AABC-71060B1CE4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072-4926-AABC-71060B1CE45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072-4926-AABC-71060B1CE45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072-4926-AABC-71060B1CE45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072-4926-AABC-71060B1CE45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2072-4926-AABC-71060B1CE45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2072-4926-AABC-71060B1CE453}"/>
              </c:ext>
            </c:extLst>
          </c:dPt>
          <c:dLbls>
            <c:dLbl>
              <c:idx val="0"/>
              <c:layout>
                <c:manualLayout>
                  <c:x val="5.1497398367654122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72-4926-AABC-71060B1CE453}"/>
                </c:ext>
              </c:extLst>
            </c:dLbl>
            <c:dLbl>
              <c:idx val="1"/>
              <c:layout>
                <c:manualLayout>
                  <c:x val="1.3242188151682488E-2"/>
                  <c:y val="-2.6326166694863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72-4926-AABC-71060B1CE453}"/>
                </c:ext>
              </c:extLst>
            </c:dLbl>
            <c:dLbl>
              <c:idx val="2"/>
              <c:layout>
                <c:manualLayout>
                  <c:x val="5.4440106845805782E-2"/>
                  <c:y val="1.01254487287937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72-4926-AABC-71060B1CE453}"/>
                </c:ext>
              </c:extLst>
            </c:dLbl>
            <c:dLbl>
              <c:idx val="3"/>
              <c:layout>
                <c:manualLayout>
                  <c:x val="-3.0898439020592472E-2"/>
                  <c:y val="2.025089745758604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72-4926-AABC-71060B1CE453}"/>
                </c:ext>
              </c:extLst>
            </c:dLbl>
            <c:dLbl>
              <c:idx val="4"/>
              <c:layout>
                <c:manualLayout>
                  <c:x val="-1.1770833912606657E-2"/>
                  <c:y val="1.41756282203112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72-4926-AABC-71060B1CE453}"/>
                </c:ext>
              </c:extLst>
            </c:dLbl>
            <c:dLbl>
              <c:idx val="5"/>
              <c:layout>
                <c:manualLayout>
                  <c:x val="-2.059895934706164E-2"/>
                  <c:y val="2.025089745758678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72-4926-AABC-71060B1CE453}"/>
                </c:ext>
              </c:extLst>
            </c:dLbl>
            <c:dLbl>
              <c:idx val="6"/>
              <c:layout>
                <c:manualLayout>
                  <c:x val="-1.3242188151682495E-2"/>
                  <c:y val="-1.82258077118287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072-4926-AABC-71060B1CE453}"/>
                </c:ext>
              </c:extLst>
            </c:dLbl>
            <c:dLbl>
              <c:idx val="7"/>
              <c:layout>
                <c:manualLayout>
                  <c:x val="-1.7656250868909984E-2"/>
                  <c:y val="-2.025089745758789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072-4926-AABC-71060B1CE453}"/>
                </c:ext>
              </c:extLst>
            </c:dLbl>
            <c:dLbl>
              <c:idx val="8"/>
              <c:layout>
                <c:manualLayout>
                  <c:x val="1.0299479673530877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072-4926-AABC-71060B1CE45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'% 5 Year Outlook '!$B$1:$J$1</c:f>
              <c:strCache>
                <c:ptCount val="9"/>
                <c:pt idx="0">
                  <c:v>General Gov't Services </c:v>
                </c:pt>
                <c:pt idx="1">
                  <c:v>Public Safety</c:v>
                </c:pt>
                <c:pt idx="2">
                  <c:v>Physical Environment</c:v>
                </c:pt>
                <c:pt idx="3">
                  <c:v>Transportation</c:v>
                </c:pt>
                <c:pt idx="4">
                  <c:v>Economic Environment</c:v>
                </c:pt>
                <c:pt idx="5">
                  <c:v>Human Services</c:v>
                </c:pt>
                <c:pt idx="6">
                  <c:v>Culture / Recreation</c:v>
                </c:pt>
                <c:pt idx="7">
                  <c:v>Other Uses and Non-Operating</c:v>
                </c:pt>
                <c:pt idx="8">
                  <c:v>Court-Related Expenditures</c:v>
                </c:pt>
              </c:strCache>
            </c:strRef>
          </c:cat>
          <c:val>
            <c:numRef>
              <c:f>'% 5 Year Outlook '!$B$2:$J$2</c:f>
              <c:numCache>
                <c:formatCode>0.00%</c:formatCode>
                <c:ptCount val="9"/>
                <c:pt idx="0">
                  <c:v>0.17238930438564828</c:v>
                </c:pt>
                <c:pt idx="1">
                  <c:v>0.23479801883599682</c:v>
                </c:pt>
                <c:pt idx="2">
                  <c:v>0.14083598658176477</c:v>
                </c:pt>
                <c:pt idx="3">
                  <c:v>0.11623803594770017</c:v>
                </c:pt>
                <c:pt idx="4">
                  <c:v>3.8451883348391044E-2</c:v>
                </c:pt>
                <c:pt idx="5">
                  <c:v>7.9881983602897846E-2</c:v>
                </c:pt>
                <c:pt idx="6">
                  <c:v>3.8378191472853658E-2</c:v>
                </c:pt>
                <c:pt idx="7">
                  <c:v>0.1577679121851723</c:v>
                </c:pt>
                <c:pt idx="8">
                  <c:v>2.1258683639575129E-2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072-4926-AABC-71060B1CE45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 2017 % Share of general government expenditures</a:t>
            </a:r>
          </a:p>
          <a:p>
            <a:pPr>
              <a:defRPr/>
            </a:pPr>
            <a:r>
              <a:rPr lang="en-US"/>
              <a:t>statewide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AFB-4E9B-92D1-E2407A4374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AFB-4E9B-92D1-E2407A4374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AFB-4E9B-92D1-E2407A4374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AFB-4E9B-92D1-E2407A43749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AFB-4E9B-92D1-E2407A43749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AFB-4E9B-92D1-E2407A43749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AFB-4E9B-92D1-E2407A43749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AFB-4E9B-92D1-E2407A43749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AFB-4E9B-92D1-E2407A437493}"/>
              </c:ext>
            </c:extLst>
          </c:dPt>
          <c:dLbls>
            <c:dLbl>
              <c:idx val="0"/>
              <c:layout>
                <c:manualLayout>
                  <c:x val="-0.1059375052134599"/>
                  <c:y val="-3.44265256778987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FB-4E9B-92D1-E2407A437493}"/>
                </c:ext>
              </c:extLst>
            </c:dLbl>
            <c:dLbl>
              <c:idx val="1"/>
              <c:layout>
                <c:manualLayout>
                  <c:x val="4.1197918694123294E-2"/>
                  <c:y val="-6.075269237276257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FB-4E9B-92D1-E2407A437493}"/>
                </c:ext>
              </c:extLst>
            </c:dLbl>
            <c:dLbl>
              <c:idx val="2"/>
              <c:layout>
                <c:manualLayout>
                  <c:x val="1.3242188151682488E-2"/>
                  <c:y val="-1.62007179660700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FB-4E9B-92D1-E2407A437493}"/>
                </c:ext>
              </c:extLst>
            </c:dLbl>
            <c:dLbl>
              <c:idx val="3"/>
              <c:layout>
                <c:manualLayout>
                  <c:x val="2.5013022064289143E-2"/>
                  <c:y val="-1.01254487287937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FB-4E9B-92D1-E2407A437493}"/>
                </c:ext>
              </c:extLst>
            </c:dLbl>
            <c:dLbl>
              <c:idx val="4"/>
              <c:layout>
                <c:manualLayout>
                  <c:x val="1.0299479673530823E-2"/>
                  <c:y val="8.100358983034862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FB-4E9B-92D1-E2407A437493}"/>
                </c:ext>
              </c:extLst>
            </c:dLbl>
            <c:dLbl>
              <c:idx val="5"/>
              <c:layout>
                <c:manualLayout>
                  <c:x val="1.0299479673530823E-2"/>
                  <c:y val="1.62007179660700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FB-4E9B-92D1-E2407A437493}"/>
                </c:ext>
              </c:extLst>
            </c:dLbl>
            <c:dLbl>
              <c:idx val="6"/>
              <c:layout>
                <c:manualLayout>
                  <c:x val="3.0898439020592472E-2"/>
                  <c:y val="6.075269237276108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FB-4E9B-92D1-E2407A437493}"/>
                </c:ext>
              </c:extLst>
            </c:dLbl>
            <c:dLbl>
              <c:idx val="7"/>
              <c:layout>
                <c:manualLayout>
                  <c:x val="-2.6484376303364976E-2"/>
                  <c:y val="1.01254487287937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FB-4E9B-92D1-E2407A437493}"/>
                </c:ext>
              </c:extLst>
            </c:dLbl>
            <c:dLbl>
              <c:idx val="8"/>
              <c:layout>
                <c:manualLayout>
                  <c:x val="-2.059895934706165E-2"/>
                  <c:y val="2.025089745758752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AFB-4E9B-92D1-E2407A43749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'% General Government'!$B$2:$J$2</c:f>
              <c:strCache>
                <c:ptCount val="9"/>
                <c:pt idx="0">
                  <c:v>Legislative</c:v>
                </c:pt>
                <c:pt idx="1">
                  <c:v>Executive</c:v>
                </c:pt>
                <c:pt idx="2">
                  <c:v>Financial and Administrative</c:v>
                </c:pt>
                <c:pt idx="3">
                  <c:v>Legal Counsel</c:v>
                </c:pt>
                <c:pt idx="4">
                  <c:v>Comprehensive Planning</c:v>
                </c:pt>
                <c:pt idx="5">
                  <c:v>Non-Court Information Systems</c:v>
                </c:pt>
                <c:pt idx="6">
                  <c:v>Debt Service Payments</c:v>
                </c:pt>
                <c:pt idx="7">
                  <c:v>Pension Benefits</c:v>
                </c:pt>
                <c:pt idx="8">
                  <c:v>Other General Government</c:v>
                </c:pt>
              </c:strCache>
            </c:strRef>
          </c:cat>
          <c:val>
            <c:numRef>
              <c:f>'% General Government'!$B$70:$J$70</c:f>
              <c:numCache>
                <c:formatCode>0.00%</c:formatCode>
                <c:ptCount val="9"/>
                <c:pt idx="0">
                  <c:v>1.7117399024366271E-2</c:v>
                </c:pt>
                <c:pt idx="1">
                  <c:v>1.6038572862371307E-2</c:v>
                </c:pt>
                <c:pt idx="2">
                  <c:v>0.25345804264513855</c:v>
                </c:pt>
                <c:pt idx="3">
                  <c:v>1.3928003876973946E-2</c:v>
                </c:pt>
                <c:pt idx="4">
                  <c:v>2.0251200562729398E-2</c:v>
                </c:pt>
                <c:pt idx="5">
                  <c:v>2.3730975534217571E-2</c:v>
                </c:pt>
                <c:pt idx="6">
                  <c:v>0.18377415320660753</c:v>
                </c:pt>
                <c:pt idx="7">
                  <c:v>5.8793988980901053E-2</c:v>
                </c:pt>
                <c:pt idx="8">
                  <c:v>0.41290766330669437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AFB-4E9B-92D1-E2407A43749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FY 2017 % Share of Public Safety expenditures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cap="all" baseline="0">
                <a:effectLst/>
              </a:rPr>
              <a:t>statewide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2D5-4E33-A2E7-3F82737F4C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2D5-4E33-A2E7-3F82737F4C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2D5-4E33-A2E7-3F82737F4C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2D5-4E33-A2E7-3F82737F4C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2D5-4E33-A2E7-3F82737F4C5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2D5-4E33-A2E7-3F82737F4C5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2D5-4E33-A2E7-3F82737F4C5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2D5-4E33-A2E7-3F82737F4C5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2D5-4E33-A2E7-3F82737F4C56}"/>
              </c:ext>
            </c:extLst>
          </c:dPt>
          <c:dLbls>
            <c:dLbl>
              <c:idx val="0"/>
              <c:layout>
                <c:manualLayout>
                  <c:x val="4.2669272933199019E-2"/>
                  <c:y val="4.252688466093380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D5-4E33-A2E7-3F82737F4C56}"/>
                </c:ext>
              </c:extLst>
            </c:dLbl>
            <c:dLbl>
              <c:idx val="1"/>
              <c:layout>
                <c:manualLayout>
                  <c:x val="-6.0325523802109114E-2"/>
                  <c:y val="1.2150538474552514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D5-4E33-A2E7-3F82737F4C56}"/>
                </c:ext>
              </c:extLst>
            </c:dLbl>
            <c:dLbl>
              <c:idx val="2"/>
              <c:layout>
                <c:manualLayout>
                  <c:x val="-4.855468988950247E-2"/>
                  <c:y val="-3.442652567789886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D5-4E33-A2E7-3F82737F4C56}"/>
                </c:ext>
              </c:extLst>
            </c:dLbl>
            <c:dLbl>
              <c:idx val="3"/>
              <c:layout>
                <c:manualLayout>
                  <c:x val="-8.3867191627322438E-2"/>
                  <c:y val="2.227598720334627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D5-4E33-A2E7-3F82737F4C56}"/>
                </c:ext>
              </c:extLst>
            </c:dLbl>
            <c:dLbl>
              <c:idx val="4"/>
              <c:layout>
                <c:manualLayout>
                  <c:x val="-7.2096357714715772E-2"/>
                  <c:y val="1.417562822031126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D5-4E33-A2E7-3F82737F4C56}"/>
                </c:ext>
              </c:extLst>
            </c:dLbl>
            <c:dLbl>
              <c:idx val="5"/>
              <c:layout>
                <c:manualLayout>
                  <c:x val="-0.16920573749372067"/>
                  <c:y val="-1.8563108226844942E-17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D5-4E33-A2E7-3F82737F4C56}"/>
                </c:ext>
              </c:extLst>
            </c:dLbl>
            <c:dLbl>
              <c:idx val="6"/>
              <c:layout>
                <c:manualLayout>
                  <c:x val="-8.533854586639826E-2"/>
                  <c:y val="-2.025089745758754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D5-4E33-A2E7-3F82737F4C56}"/>
                </c:ext>
              </c:extLst>
            </c:dLbl>
            <c:dLbl>
              <c:idx val="7"/>
              <c:layout>
                <c:manualLayout>
                  <c:x val="0.12065104760421823"/>
                  <c:y val="-2.8351256440622554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D5-4E33-A2E7-3F82737F4C56}"/>
                </c:ext>
              </c:extLst>
            </c:dLbl>
            <c:dLbl>
              <c:idx val="8"/>
              <c:layout>
                <c:manualLayout>
                  <c:x val="0.34135418346559304"/>
                  <c:y val="-6.0752692372762762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D5-4E33-A2E7-3F82737F4C5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'Public Safety'!$B$2:$J$2</c:f>
              <c:strCache>
                <c:ptCount val="9"/>
                <c:pt idx="0">
                  <c:v>Law Enforcement</c:v>
                </c:pt>
                <c:pt idx="1">
                  <c:v>Fire Control</c:v>
                </c:pt>
                <c:pt idx="2">
                  <c:v>Detention / Corrections</c:v>
                </c:pt>
                <c:pt idx="3">
                  <c:v>Protective Inspections</c:v>
                </c:pt>
                <c:pt idx="4">
                  <c:v>Emergency and Disaster Relief</c:v>
                </c:pt>
                <c:pt idx="5">
                  <c:v>Ambulance and Rescue Services</c:v>
                </c:pt>
                <c:pt idx="6">
                  <c:v>Medical Examiners</c:v>
                </c:pt>
                <c:pt idx="7">
                  <c:v>Consumer Affairs</c:v>
                </c:pt>
                <c:pt idx="8">
                  <c:v>Other Public Safety</c:v>
                </c:pt>
              </c:strCache>
            </c:strRef>
          </c:cat>
          <c:val>
            <c:numRef>
              <c:f>'Public Safety'!$B$70:$J$70</c:f>
              <c:numCache>
                <c:formatCode>_("$"* #,##0_);_("$"* \(#,##0\);_("$"* "-"_);_(@_)</c:formatCode>
                <c:ptCount val="9"/>
                <c:pt idx="0">
                  <c:v>4760374424</c:v>
                </c:pt>
                <c:pt idx="1">
                  <c:v>1948339544</c:v>
                </c:pt>
                <c:pt idx="2">
                  <c:v>2018401681</c:v>
                </c:pt>
                <c:pt idx="3">
                  <c:v>252810833</c:v>
                </c:pt>
                <c:pt idx="4">
                  <c:v>315309595</c:v>
                </c:pt>
                <c:pt idx="5">
                  <c:v>725078393</c:v>
                </c:pt>
                <c:pt idx="6">
                  <c:v>85681034</c:v>
                </c:pt>
                <c:pt idx="7">
                  <c:v>73015451</c:v>
                </c:pt>
                <c:pt idx="8">
                  <c:v>199074545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2D5-4E33-A2E7-3F82737F4C5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FY 2017 % Share of Physical Environment expenditures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cap="all" baseline="0">
                <a:effectLst/>
              </a:rPr>
              <a:t>statewide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9FA-4366-85FB-68EA41C4B2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9FA-4366-85FB-68EA41C4B2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9FA-4366-85FB-68EA41C4B2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9FA-4366-85FB-68EA41C4B2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9FA-4366-85FB-68EA41C4B25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9FA-4366-85FB-68EA41C4B25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9FA-4366-85FB-68EA41C4B25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9FA-4366-85FB-68EA41C4B255}"/>
              </c:ext>
            </c:extLst>
          </c:dPt>
          <c:dLbls>
            <c:dLbl>
              <c:idx val="0"/>
              <c:layout>
                <c:manualLayout>
                  <c:x val="7.0625003475639936E-2"/>
                  <c:y val="-1.417562822031126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FA-4366-85FB-68EA41C4B255}"/>
                </c:ext>
              </c:extLst>
            </c:dLbl>
            <c:dLbl>
              <c:idx val="1"/>
              <c:layout>
                <c:manualLayout>
                  <c:x val="4.5611981411350686E-2"/>
                  <c:y val="-1.417562822031126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FA-4366-85FB-68EA41C4B255}"/>
                </c:ext>
              </c:extLst>
            </c:dLbl>
            <c:dLbl>
              <c:idx val="2"/>
              <c:layout>
                <c:manualLayout>
                  <c:x val="5.1497398367654122E-2"/>
                  <c:y val="-1.012544872879376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FA-4366-85FB-68EA41C4B255}"/>
                </c:ext>
              </c:extLst>
            </c:dLbl>
            <c:dLbl>
              <c:idx val="3"/>
              <c:layout>
                <c:manualLayout>
                  <c:x val="2.5013022064289091E-2"/>
                  <c:y val="6.0752692372761088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FA-4366-85FB-68EA41C4B255}"/>
                </c:ext>
              </c:extLst>
            </c:dLbl>
            <c:dLbl>
              <c:idx val="4"/>
              <c:layout>
                <c:manualLayout>
                  <c:x val="-2.5013022064289143E-2"/>
                  <c:y val="-6.0752692372763317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FA-4366-85FB-68EA41C4B255}"/>
                </c:ext>
              </c:extLst>
            </c:dLbl>
            <c:dLbl>
              <c:idx val="5"/>
              <c:layout>
                <c:manualLayout>
                  <c:x val="-0.12947917303867321"/>
                  <c:y val="7.492832059307380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FA-4366-85FB-68EA41C4B255}"/>
                </c:ext>
              </c:extLst>
            </c:dLbl>
            <c:dLbl>
              <c:idx val="6"/>
              <c:layout>
                <c:manualLayout>
                  <c:x val="-5.0026044128578258E-2"/>
                  <c:y val="4.0501794915175048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FA-4366-85FB-68EA41C4B255}"/>
                </c:ext>
              </c:extLst>
            </c:dLbl>
            <c:dLbl>
              <c:idx val="7"/>
              <c:layout>
                <c:manualLayout>
                  <c:x val="0.12506511032144571"/>
                  <c:y val="-4.0501794915175048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FA-4366-85FB-68EA41C4B25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'Physical Environment'!$B$2:$I$2</c:f>
              <c:strCache>
                <c:ptCount val="8"/>
                <c:pt idx="0">
                  <c:v>Electric Utility Services</c:v>
                </c:pt>
                <c:pt idx="1">
                  <c:v>Water Utility Services</c:v>
                </c:pt>
                <c:pt idx="2">
                  <c:v>Garbage / Solid Waste</c:v>
                </c:pt>
                <c:pt idx="3">
                  <c:v>Sewer / Wastewater Services</c:v>
                </c:pt>
                <c:pt idx="4">
                  <c:v>Water / Sewer Services</c:v>
                </c:pt>
                <c:pt idx="5">
                  <c:v>Conservation / Resource Management</c:v>
                </c:pt>
                <c:pt idx="6">
                  <c:v>Flood Control / Stormwater Control</c:v>
                </c:pt>
                <c:pt idx="7">
                  <c:v>Other Physical Environment</c:v>
                </c:pt>
              </c:strCache>
            </c:strRef>
          </c:cat>
          <c:val>
            <c:numRef>
              <c:f>'Physical Environment'!$B$70:$I$70</c:f>
              <c:numCache>
                <c:formatCode>_("$"* #,##0_);_("$"* \(#,##0\);_("$"* "-"_);_(@_)</c:formatCode>
                <c:ptCount val="8"/>
                <c:pt idx="0">
                  <c:v>1185162460</c:v>
                </c:pt>
                <c:pt idx="1">
                  <c:v>297252963</c:v>
                </c:pt>
                <c:pt idx="2">
                  <c:v>1533363253</c:v>
                </c:pt>
                <c:pt idx="3">
                  <c:v>252892979</c:v>
                </c:pt>
                <c:pt idx="4">
                  <c:v>2315866100</c:v>
                </c:pt>
                <c:pt idx="5">
                  <c:v>293322349</c:v>
                </c:pt>
                <c:pt idx="6">
                  <c:v>173993041</c:v>
                </c:pt>
                <c:pt idx="7">
                  <c:v>173105300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9FA-4366-85FB-68EA41C4B25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FY 2017 % Share of Transportation expenditures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cap="all" baseline="0">
                <a:effectLst/>
              </a:rPr>
              <a:t>statewide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46A-4B62-8991-AD6D4BD001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46A-4B62-8991-AD6D4BD001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46A-4B62-8991-AD6D4BD001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46A-4B62-8991-AD6D4BD0015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46A-4B62-8991-AD6D4BD0015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46A-4B62-8991-AD6D4BD00151}"/>
              </c:ext>
            </c:extLst>
          </c:dPt>
          <c:dLbls>
            <c:dLbl>
              <c:idx val="0"/>
              <c:layout>
                <c:manualLayout>
                  <c:x val="1.9127605107985817E-2"/>
                  <c:y val="-3.442652567789879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A-4B62-8991-AD6D4BD00151}"/>
                </c:ext>
              </c:extLst>
            </c:dLbl>
            <c:dLbl>
              <c:idx val="1"/>
              <c:layout>
                <c:manualLayout>
                  <c:x val="2.9427084781516694E-2"/>
                  <c:y val="1.2150538474552514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6A-4B62-8991-AD6D4BD00151}"/>
                </c:ext>
              </c:extLst>
            </c:dLbl>
            <c:dLbl>
              <c:idx val="2"/>
              <c:layout>
                <c:manualLayout>
                  <c:x val="-5.2968752606729952E-2"/>
                  <c:y val="1.417562822031126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6A-4B62-8991-AD6D4BD00151}"/>
                </c:ext>
              </c:extLst>
            </c:dLbl>
            <c:dLbl>
              <c:idx val="3"/>
              <c:layout>
                <c:manualLayout>
                  <c:x val="-6.1796878041184958E-2"/>
                  <c:y val="-1.417562822031126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6A-4B62-8991-AD6D4BD00151}"/>
                </c:ext>
              </c:extLst>
            </c:dLbl>
            <c:dLbl>
              <c:idx val="4"/>
              <c:layout>
                <c:manualLayout>
                  <c:x val="-4.1197918694123294E-2"/>
                  <c:y val="-1.822580771182877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6A-4B62-8991-AD6D4BD00151}"/>
                </c:ext>
              </c:extLst>
            </c:dLbl>
            <c:dLbl>
              <c:idx val="5"/>
              <c:layout>
                <c:manualLayout>
                  <c:x val="0.11476563064791484"/>
                  <c:y val="-1.822580771182877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6A-4B62-8991-AD6D4BD0015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Transportation!$B$2:$G$2</c:f>
              <c:strCache>
                <c:ptCount val="6"/>
                <c:pt idx="0">
                  <c:v>Road / Street Facilities</c:v>
                </c:pt>
                <c:pt idx="1">
                  <c:v>Airports</c:v>
                </c:pt>
                <c:pt idx="2">
                  <c:v>Water</c:v>
                </c:pt>
                <c:pt idx="3">
                  <c:v>Mass Transit</c:v>
                </c:pt>
                <c:pt idx="4">
                  <c:v>Parking Facilities</c:v>
                </c:pt>
                <c:pt idx="5">
                  <c:v>Other Transportation</c:v>
                </c:pt>
              </c:strCache>
            </c:strRef>
          </c:cat>
          <c:val>
            <c:numRef>
              <c:f>Transportation!$B$70:$G$70</c:f>
              <c:numCache>
                <c:formatCode>_("$"* #,##0_);_("$"* \(#,##0\);_("$"* "-"_);_(@_)</c:formatCode>
                <c:ptCount val="6"/>
                <c:pt idx="0">
                  <c:v>2048729396</c:v>
                </c:pt>
                <c:pt idx="1">
                  <c:v>1260541864</c:v>
                </c:pt>
                <c:pt idx="2">
                  <c:v>319835424</c:v>
                </c:pt>
                <c:pt idx="3">
                  <c:v>1277905618</c:v>
                </c:pt>
                <c:pt idx="4">
                  <c:v>7721343</c:v>
                </c:pt>
                <c:pt idx="5">
                  <c:v>222994013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46A-4B62-8991-AD6D4BD0015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FY 2017 % Share of Economic Environment expenditures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cap="all" baseline="0">
                <a:effectLst/>
              </a:rPr>
              <a:t>statewide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D17-433A-968D-D84CDCB7F1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D17-433A-968D-D84CDCB7F1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D17-433A-968D-D84CDCB7F1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D17-433A-968D-D84CDCB7F1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D17-433A-968D-D84CDCB7F15D}"/>
              </c:ext>
            </c:extLst>
          </c:dPt>
          <c:dLbls>
            <c:dLbl>
              <c:idx val="0"/>
              <c:layout>
                <c:manualLayout>
                  <c:x val="8.8281254344549809E-2"/>
                  <c:y val="-1.012544872879376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17-433A-968D-D84CDCB7F15D}"/>
                </c:ext>
              </c:extLst>
            </c:dLbl>
            <c:dLbl>
              <c:idx val="1"/>
              <c:layout>
                <c:manualLayout>
                  <c:x val="3.3841147498744027E-2"/>
                  <c:y val="-2.835125644062253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17-433A-968D-D84CDCB7F15D}"/>
                </c:ext>
              </c:extLst>
            </c:dLbl>
            <c:dLbl>
              <c:idx val="2"/>
              <c:layout>
                <c:manualLayout>
                  <c:x val="-5.4440106845805782E-2"/>
                  <c:y val="1.012544872879376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17-433A-968D-D84CDCB7F15D}"/>
                </c:ext>
              </c:extLst>
            </c:dLbl>
            <c:dLbl>
              <c:idx val="3"/>
              <c:layout>
                <c:manualLayout>
                  <c:x val="-4.4140627172274953E-2"/>
                  <c:y val="-3.03763461863813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17-433A-968D-D84CDCB7F15D}"/>
                </c:ext>
              </c:extLst>
            </c:dLbl>
            <c:dLbl>
              <c:idx val="4"/>
              <c:layout>
                <c:manualLayout>
                  <c:x val="-2.207031358613748E-2"/>
                  <c:y val="-1.620071796607001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17-433A-968D-D84CDCB7F15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'Economic Environment'!$B$2:$F$2</c:f>
              <c:strCache>
                <c:ptCount val="5"/>
                <c:pt idx="0">
                  <c:v>Employment Development</c:v>
                </c:pt>
                <c:pt idx="1">
                  <c:v>Industry Development</c:v>
                </c:pt>
                <c:pt idx="2">
                  <c:v>Veterans Services</c:v>
                </c:pt>
                <c:pt idx="3">
                  <c:v>Housing and Urban Development</c:v>
                </c:pt>
                <c:pt idx="4">
                  <c:v>Other Economic Environment</c:v>
                </c:pt>
              </c:strCache>
            </c:strRef>
          </c:cat>
          <c:val>
            <c:numRef>
              <c:f>'Economic Environment'!$B$70:$F$70</c:f>
              <c:numCache>
                <c:formatCode>_("$"* #,##0_);_("$"* \(#,##0\);_("$"* "-"_);_(@_)</c:formatCode>
                <c:ptCount val="5"/>
                <c:pt idx="0">
                  <c:v>74049222</c:v>
                </c:pt>
                <c:pt idx="1">
                  <c:v>842354865</c:v>
                </c:pt>
                <c:pt idx="2">
                  <c:v>15932099</c:v>
                </c:pt>
                <c:pt idx="3">
                  <c:v>572832282</c:v>
                </c:pt>
                <c:pt idx="4">
                  <c:v>194406916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D17-433A-968D-D84CDCB7F15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FY 2017 % Share of Human Services expenditures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cap="all" baseline="0">
                <a:effectLst/>
              </a:rPr>
              <a:t>statewide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799-477A-88EA-A1C5A3FB5E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799-477A-88EA-A1C5A3FB5E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799-477A-88EA-A1C5A3FB5E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799-477A-88EA-A1C5A3FB5E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799-477A-88EA-A1C5A3FB5EC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799-477A-88EA-A1C5A3FB5EC7}"/>
              </c:ext>
            </c:extLst>
          </c:dPt>
          <c:dLbls>
            <c:dLbl>
              <c:idx val="0"/>
              <c:layout>
                <c:manualLayout>
                  <c:x val="5.4440106845805677E-2"/>
                  <c:y val="-7.087814110155633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99-477A-88EA-A1C5A3FB5EC7}"/>
                </c:ext>
              </c:extLst>
            </c:dLbl>
            <c:dLbl>
              <c:idx val="1"/>
              <c:layout>
                <c:manualLayout>
                  <c:x val="-3.0898439020592472E-2"/>
                  <c:y val="2.430107694910502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99-477A-88EA-A1C5A3FB5EC7}"/>
                </c:ext>
              </c:extLst>
            </c:dLbl>
            <c:dLbl>
              <c:idx val="2"/>
              <c:layout>
                <c:manualLayout>
                  <c:x val="-8.0924483149170764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99-477A-88EA-A1C5A3FB5EC7}"/>
                </c:ext>
              </c:extLst>
            </c:dLbl>
            <c:dLbl>
              <c:idx val="3"/>
              <c:layout>
                <c:manualLayout>
                  <c:x val="-7.5039066192867432E-2"/>
                  <c:y val="-6.0752692372763317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99-477A-88EA-A1C5A3FB5EC7}"/>
                </c:ext>
              </c:extLst>
            </c:dLbl>
            <c:dLbl>
              <c:idx val="4"/>
              <c:layout>
                <c:manualLayout>
                  <c:x val="-3.3841147498744145E-2"/>
                  <c:y val="-4.860215389821009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99-477A-88EA-A1C5A3FB5EC7}"/>
                </c:ext>
              </c:extLst>
            </c:dLbl>
            <c:dLbl>
              <c:idx val="5"/>
              <c:layout>
                <c:manualLayout>
                  <c:x val="1.9127605107985789E-2"/>
                  <c:y val="-2.632616669486378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799-477A-88EA-A1C5A3FB5EC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'Human Services'!$B$2:$G$2</c:f>
              <c:strCache>
                <c:ptCount val="6"/>
                <c:pt idx="0">
                  <c:v>Hospitals</c:v>
                </c:pt>
                <c:pt idx="1">
                  <c:v>Health</c:v>
                </c:pt>
                <c:pt idx="2">
                  <c:v>Mental Health</c:v>
                </c:pt>
                <c:pt idx="3">
                  <c:v>Public Assistance</c:v>
                </c:pt>
                <c:pt idx="4">
                  <c:v>Developmental Disabilities</c:v>
                </c:pt>
                <c:pt idx="5">
                  <c:v>Other Human Services</c:v>
                </c:pt>
              </c:strCache>
            </c:strRef>
          </c:cat>
          <c:val>
            <c:numRef>
              <c:f>'Human Services'!$B$70:$G$70</c:f>
              <c:numCache>
                <c:formatCode>_("$"* #,##0_);_("$"* \(#,##0\);_("$"* "-"_);_(@_)</c:formatCode>
                <c:ptCount val="6"/>
                <c:pt idx="0">
                  <c:v>2053562384</c:v>
                </c:pt>
                <c:pt idx="1">
                  <c:v>595108945</c:v>
                </c:pt>
                <c:pt idx="2">
                  <c:v>59661559</c:v>
                </c:pt>
                <c:pt idx="3">
                  <c:v>258120637</c:v>
                </c:pt>
                <c:pt idx="4">
                  <c:v>1631806</c:v>
                </c:pt>
                <c:pt idx="5">
                  <c:v>562702790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799-477A-88EA-A1C5A3FB5EC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FY 2017 % Share of Culture &amp; Recreation expenditures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cap="all" baseline="0">
                <a:effectLst/>
              </a:rPr>
              <a:t>statewide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0F1-40AE-B574-D72E19A676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0F1-40AE-B574-D72E19A676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0F1-40AE-B574-D72E19A676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0F1-40AE-B574-D72E19A676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0F1-40AE-B574-D72E19A676E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0F1-40AE-B574-D72E19A676E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0F1-40AE-B574-D72E19A676EB}"/>
              </c:ext>
            </c:extLst>
          </c:dPt>
          <c:dLbls>
            <c:dLbl>
              <c:idx val="0"/>
              <c:layout>
                <c:manualLayout>
                  <c:x val="4.5611981411350686E-2"/>
                  <c:y val="-1.822580771182881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F1-40AE-B574-D72E19A676EB}"/>
                </c:ext>
              </c:extLst>
            </c:dLbl>
            <c:dLbl>
              <c:idx val="1"/>
              <c:layout>
                <c:manualLayout>
                  <c:x val="-7.5039066192867432E-2"/>
                  <c:y val="6.0752692372762571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F1-40AE-B574-D72E19A676EB}"/>
                </c:ext>
              </c:extLst>
            </c:dLbl>
            <c:dLbl>
              <c:idx val="2"/>
              <c:layout>
                <c:manualLayout>
                  <c:x val="-3.3841147498744138E-2"/>
                  <c:y val="-2.0250897457587524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F1-40AE-B574-D72E19A676EB}"/>
                </c:ext>
              </c:extLst>
            </c:dLbl>
            <c:dLbl>
              <c:idx val="3"/>
              <c:layout>
                <c:manualLayout>
                  <c:x val="-3.3841147498744138E-2"/>
                  <c:y val="-1.822580771182884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F1-40AE-B574-D72E19A676EB}"/>
                </c:ext>
              </c:extLst>
            </c:dLbl>
            <c:dLbl>
              <c:idx val="4"/>
              <c:layout>
                <c:manualLayout>
                  <c:x val="-3.3841147498744159E-2"/>
                  <c:y val="-1.620071796607005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F1-40AE-B574-D72E19A676EB}"/>
                </c:ext>
              </c:extLst>
            </c:dLbl>
            <c:dLbl>
              <c:idx val="5"/>
              <c:layout>
                <c:manualLayout>
                  <c:x val="-1.0299479673530823E-2"/>
                  <c:y val="-3.442652567789879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0F1-40AE-B574-D72E19A676EB}"/>
                </c:ext>
              </c:extLst>
            </c:dLbl>
            <c:dLbl>
              <c:idx val="6"/>
              <c:layout>
                <c:manualLayout>
                  <c:x val="7.356771195379154E-2"/>
                  <c:y val="-1.012544872879376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0F1-40AE-B574-D72E19A676E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'Culture &amp; Recreation'!$B$2:$H$2</c:f>
              <c:strCache>
                <c:ptCount val="7"/>
                <c:pt idx="0">
                  <c:v>Libraries</c:v>
                </c:pt>
                <c:pt idx="1">
                  <c:v>Parks &amp; Recreation</c:v>
                </c:pt>
                <c:pt idx="2">
                  <c:v>Cultural Services</c:v>
                </c:pt>
                <c:pt idx="3">
                  <c:v>Special Events</c:v>
                </c:pt>
                <c:pt idx="4">
                  <c:v>Special Facilities</c:v>
                </c:pt>
                <c:pt idx="5">
                  <c:v>Charter Schools</c:v>
                </c:pt>
                <c:pt idx="6">
                  <c:v>Other Culture &amp; Recreation</c:v>
                </c:pt>
              </c:strCache>
            </c:strRef>
          </c:cat>
          <c:val>
            <c:numRef>
              <c:f>'Culture &amp; Recreation'!$B$70:$H$70</c:f>
              <c:numCache>
                <c:formatCode>_("$"* #,##0_);_("$"* \(#,##0\);_("$"* "-"_);_(@_)</c:formatCode>
                <c:ptCount val="7"/>
                <c:pt idx="0">
                  <c:v>452344594</c:v>
                </c:pt>
                <c:pt idx="1">
                  <c:v>856469457</c:v>
                </c:pt>
                <c:pt idx="2">
                  <c:v>71670667</c:v>
                </c:pt>
                <c:pt idx="3">
                  <c:v>12579171</c:v>
                </c:pt>
                <c:pt idx="4">
                  <c:v>185463030</c:v>
                </c:pt>
                <c:pt idx="5">
                  <c:v>22838</c:v>
                </c:pt>
                <c:pt idx="6">
                  <c:v>117768442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0F1-40AE-B574-D72E19A676E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D25406E-B5D8-41E5-9ED9-B4E8FACA3D93}">
  <sheetPr/>
  <sheetViews>
    <sheetView zoomScale="117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0FE47CF-534F-49EB-B476-BF5FA1EF5C9F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3FE58CB-0274-4833-9DFD-BBE2DD68F22F}">
  <sheetPr/>
  <sheetViews>
    <sheetView zoomScale="11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1F355B8-515D-47CC-80F2-430C0E58F828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6756004-968B-4705-90ED-98FCA60522C9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BD5C15A-DE27-4C48-B579-C391F85DB07C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6A5406F-8191-471C-A3BE-9D7A1B3EF111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ADA015D-C604-45D0-92EC-AC2F82346890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95AA23D-7B0F-4F06-B886-3A83593C0351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AC03959-33E5-4E9A-87D9-4BE07A056A69}">
  <sheetPr/>
  <sheetViews>
    <sheetView zoomScale="11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767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23E950-8872-4EC0-BFB4-827AC69445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39934" cy="62713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0DEE42-6548-481C-9B1E-073D1C5D56F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767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86C907-41B2-449A-A949-FDFD4CBAF1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9934" cy="62713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09E093-AEDF-4AD7-9BBA-32762771A8C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39934" cy="62713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EC58E9-5BFF-428C-BC2B-6BBA9E08F9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9934" cy="62713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B04DA7-E52A-4446-9EDE-8C1888129F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39934" cy="62713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F48A67-9218-43F5-9E0D-79E234F7B22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9934" cy="62713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F788F6-3E55-4E4F-86FD-D3D8EB6BD8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39934" cy="62713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6DA859-EC10-4E11-981B-EA2FBDA2CEB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39934" cy="62713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390F4A-D54A-4B72-904F-5DA2B28D79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workbookViewId="0">
      <selection activeCell="K27" sqref="K27"/>
    </sheetView>
  </sheetViews>
  <sheetFormatPr defaultRowHeight="15"/>
  <cols>
    <col min="1" max="1" width="28.7109375" customWidth="1"/>
    <col min="2" max="2" width="19.5703125" customWidth="1"/>
    <col min="3" max="3" width="17" customWidth="1"/>
    <col min="4" max="4" width="19.5703125" customWidth="1"/>
    <col min="5" max="5" width="22.140625" customWidth="1"/>
    <col min="6" max="6" width="22" customWidth="1"/>
    <col min="7" max="7" width="15.85546875" customWidth="1"/>
    <col min="8" max="9" width="19.28515625" customWidth="1"/>
    <col min="10" max="10" width="19.85546875" customWidth="1"/>
    <col min="11" max="11" width="19.5703125" customWidth="1"/>
  </cols>
  <sheetData>
    <row r="1" spans="1:11" ht="60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3" t="s">
        <v>10</v>
      </c>
    </row>
    <row r="2" spans="1:11">
      <c r="A2" s="1" t="s">
        <v>11</v>
      </c>
      <c r="B2" s="76">
        <v>7619616848</v>
      </c>
      <c r="C2" s="76">
        <v>10378085500</v>
      </c>
      <c r="D2" s="76">
        <v>6224958445</v>
      </c>
      <c r="E2" s="76">
        <v>5137727658</v>
      </c>
      <c r="F2" s="76">
        <v>1699575384</v>
      </c>
      <c r="G2" s="76">
        <v>3530788121</v>
      </c>
      <c r="H2" s="76">
        <v>1696318199</v>
      </c>
      <c r="I2" s="76">
        <v>6973350499</v>
      </c>
      <c r="J2" s="76">
        <v>939635000</v>
      </c>
      <c r="K2" s="76">
        <f t="shared" ref="K2:K7" si="0">SUM(B2:J2)</f>
        <v>44200055654</v>
      </c>
    </row>
    <row r="3" spans="1:11">
      <c r="A3" s="1" t="s">
        <v>12</v>
      </c>
      <c r="B3" s="76">
        <f>7520342774+1386048089</f>
        <v>8906390863</v>
      </c>
      <c r="C3" s="76">
        <f>9077106654+647566513</f>
        <v>9724673167</v>
      </c>
      <c r="D3" s="107">
        <f>4450581042+1670654707</f>
        <v>6121235749</v>
      </c>
      <c r="E3" s="76">
        <f>4573528567+384515744</f>
        <v>4958044311</v>
      </c>
      <c r="F3" s="76">
        <f>1451926794+53808863</f>
        <v>1505735657</v>
      </c>
      <c r="G3" s="76">
        <f>3212191926+112512695</f>
        <v>3324704621</v>
      </c>
      <c r="H3" s="76">
        <f>1496681814+146469595</f>
        <v>1643151409</v>
      </c>
      <c r="I3" s="76">
        <f>6041997100+475130677</f>
        <v>6517127777</v>
      </c>
      <c r="J3" s="76">
        <f>900372951+32252306</f>
        <v>932625257</v>
      </c>
      <c r="K3" s="76">
        <f t="shared" si="0"/>
        <v>43633688811</v>
      </c>
    </row>
    <row r="4" spans="1:11">
      <c r="A4" s="1" t="s">
        <v>13</v>
      </c>
      <c r="B4" s="76">
        <f>6826642185+1028295862</f>
        <v>7854938047</v>
      </c>
      <c r="C4" s="76">
        <f>8691656619+632398738</f>
        <v>9324055357</v>
      </c>
      <c r="D4" s="76">
        <f>4201869900+1792055791</f>
        <v>5993925691</v>
      </c>
      <c r="E4" s="76">
        <f>4472600275+342246126</f>
        <v>4814846401</v>
      </c>
      <c r="F4" s="76">
        <f>1274070271+93868534</f>
        <v>1367938805</v>
      </c>
      <c r="G4" s="76">
        <f>3046122816+107214453</f>
        <v>3153337269</v>
      </c>
      <c r="H4" s="76">
        <f>1462898419+134674705</f>
        <v>1597573124</v>
      </c>
      <c r="I4" s="76">
        <f>6734703837+315814463</f>
        <v>7050518300</v>
      </c>
      <c r="J4" s="76">
        <f>937979282+32385613</f>
        <v>970364895</v>
      </c>
      <c r="K4" s="76">
        <f t="shared" si="0"/>
        <v>42127497889</v>
      </c>
    </row>
    <row r="5" spans="1:11">
      <c r="A5" s="1" t="s">
        <v>14</v>
      </c>
      <c r="B5" s="76">
        <f>6044766456+968388678</f>
        <v>7013155134</v>
      </c>
      <c r="C5" s="76">
        <f>8265802042+607219217</f>
        <v>8873021259</v>
      </c>
      <c r="D5" s="76">
        <f>4073625319+1900124527</f>
        <v>5973749846</v>
      </c>
      <c r="E5" s="76">
        <f>4178571491+331765257</f>
        <v>4510336748</v>
      </c>
      <c r="F5" s="76">
        <f>1255781593+48249459</f>
        <v>1304031052</v>
      </c>
      <c r="G5" s="76">
        <f>2851675446+106016310</f>
        <v>2957691756</v>
      </c>
      <c r="H5" s="76">
        <f>1399673234+130538353</f>
        <v>1530211587</v>
      </c>
      <c r="I5" s="76">
        <f>5491499155+297858632</f>
        <v>5789357787</v>
      </c>
      <c r="J5" s="76">
        <f>995208807+29028441</f>
        <v>1024237248</v>
      </c>
      <c r="K5" s="76">
        <f t="shared" si="0"/>
        <v>38975792417</v>
      </c>
    </row>
    <row r="6" spans="1:11">
      <c r="A6" s="1" t="s">
        <v>15</v>
      </c>
      <c r="B6" s="76">
        <f>6656011373+1247049090</f>
        <v>7903060463</v>
      </c>
      <c r="C6" s="76">
        <f>7985046907+574461098</f>
        <v>8559508005</v>
      </c>
      <c r="D6" s="76">
        <f>4010197164+1890199681</f>
        <v>5900396845</v>
      </c>
      <c r="E6" s="76">
        <f>4248314578+330737883</f>
        <v>4579052461</v>
      </c>
      <c r="F6" s="76">
        <f>1344639654+50668321</f>
        <v>1395307975</v>
      </c>
      <c r="G6" s="76">
        <f>2960257599+102648720</f>
        <v>3062906319</v>
      </c>
      <c r="H6" s="76">
        <f>1389486434+123076381</f>
        <v>1512562815</v>
      </c>
      <c r="I6" s="76">
        <f>5581727337+289511104</f>
        <v>5871238441</v>
      </c>
      <c r="J6" s="76">
        <f>990496859+26786489</f>
        <v>1017283348</v>
      </c>
      <c r="K6" s="76">
        <f t="shared" si="0"/>
        <v>39801316672</v>
      </c>
    </row>
    <row r="7" spans="1:11">
      <c r="A7" s="180" t="s">
        <v>16</v>
      </c>
      <c r="B7" s="181">
        <f>6203886579+1479741993</f>
        <v>7683628572</v>
      </c>
      <c r="C7" s="181">
        <f>7813840378+530059270</f>
        <v>8343899648</v>
      </c>
      <c r="D7" s="181">
        <f>4014821784+1909216713</f>
        <v>5924038497</v>
      </c>
      <c r="E7" s="181">
        <f>4159690048+425361692</f>
        <v>4585051740</v>
      </c>
      <c r="F7" s="181">
        <f>1279096797+82133075</f>
        <v>1361229872</v>
      </c>
      <c r="G7" s="181">
        <f>3027557910+110920801</f>
        <v>3138478711</v>
      </c>
      <c r="H7" s="181">
        <f>1383527913+124588522</f>
        <v>1508116435</v>
      </c>
      <c r="I7" s="181">
        <f>5598084422+295123841</f>
        <v>5893208263</v>
      </c>
      <c r="J7" s="181">
        <f>905203160+27374652</f>
        <v>932577812</v>
      </c>
      <c r="K7" s="181">
        <f t="shared" si="0"/>
        <v>39370229550</v>
      </c>
    </row>
    <row r="8" spans="1:11">
      <c r="A8" t="s">
        <v>17</v>
      </c>
      <c r="B8" s="11">
        <f>SUM(B2:B7)</f>
        <v>46980789927</v>
      </c>
      <c r="C8" s="11">
        <f t="shared" ref="C8:K8" si="1">SUM(C2:C7)</f>
        <v>55203242936</v>
      </c>
      <c r="D8" s="11">
        <f t="shared" si="1"/>
        <v>36138305073</v>
      </c>
      <c r="E8" s="11">
        <f t="shared" si="1"/>
        <v>28585059319</v>
      </c>
      <c r="F8" s="11">
        <f t="shared" si="1"/>
        <v>8633818745</v>
      </c>
      <c r="G8" s="11">
        <f t="shared" si="1"/>
        <v>19167906797</v>
      </c>
      <c r="H8" s="11">
        <f t="shared" si="1"/>
        <v>9487933569</v>
      </c>
      <c r="I8" s="11">
        <f t="shared" si="1"/>
        <v>38094801067</v>
      </c>
      <c r="J8" s="11">
        <f t="shared" si="1"/>
        <v>5816723560</v>
      </c>
      <c r="K8" s="11">
        <f t="shared" si="1"/>
        <v>248108580993</v>
      </c>
    </row>
    <row r="10" spans="1:11">
      <c r="K10" s="11"/>
    </row>
    <row r="11" spans="1:11">
      <c r="B11" s="182" t="s">
        <v>18</v>
      </c>
      <c r="C11" s="182" t="s">
        <v>19</v>
      </c>
      <c r="D11" s="182" t="s">
        <v>20</v>
      </c>
      <c r="E11" s="182" t="s">
        <v>21</v>
      </c>
      <c r="F11" s="182" t="s">
        <v>22</v>
      </c>
      <c r="G11" s="182" t="s">
        <v>23</v>
      </c>
    </row>
    <row r="12" spans="1:11">
      <c r="A12" s="158" t="s">
        <v>24</v>
      </c>
      <c r="B12" s="76">
        <f>6203886579+1479741993</f>
        <v>7683628572</v>
      </c>
      <c r="C12" s="76">
        <f>6656011373+1247049090</f>
        <v>7903060463</v>
      </c>
      <c r="D12" s="76">
        <f>6044766456+968388678</f>
        <v>7013155134</v>
      </c>
      <c r="E12" s="76">
        <f>6826642185+1028295862</f>
        <v>7854938047</v>
      </c>
      <c r="F12" s="76">
        <f>7520342774+1386048089</f>
        <v>8906390863</v>
      </c>
      <c r="G12" s="76">
        <v>7619616848</v>
      </c>
    </row>
    <row r="13" spans="1:11">
      <c r="A13" s="159" t="s">
        <v>2</v>
      </c>
      <c r="B13" s="76">
        <f>7813840378+530059270</f>
        <v>8343899648</v>
      </c>
      <c r="C13" s="76">
        <f>7985046907+574461098</f>
        <v>8559508005</v>
      </c>
      <c r="D13" s="76">
        <f>8265802042+607219217</f>
        <v>8873021259</v>
      </c>
      <c r="E13" s="76">
        <f>8691656619+632398738</f>
        <v>9324055357</v>
      </c>
      <c r="F13" s="76">
        <f>9077106654+647566513</f>
        <v>9724673167</v>
      </c>
      <c r="G13" s="76">
        <v>10378085500</v>
      </c>
    </row>
    <row r="14" spans="1:11">
      <c r="A14" s="159" t="s">
        <v>3</v>
      </c>
      <c r="B14" s="76">
        <f>4014821784+1909216713</f>
        <v>5924038497</v>
      </c>
      <c r="C14" s="76">
        <f>4010197164+1890199681</f>
        <v>5900396845</v>
      </c>
      <c r="D14" s="76">
        <f>4073625319+1900124527</f>
        <v>5973749846</v>
      </c>
      <c r="E14" s="76">
        <f>4201869900+1792055791</f>
        <v>5993925691</v>
      </c>
      <c r="F14" s="107">
        <f>4450581042+1670654707</f>
        <v>6121235749</v>
      </c>
      <c r="G14" s="76">
        <v>6224958445</v>
      </c>
    </row>
    <row r="15" spans="1:11">
      <c r="A15" s="159" t="s">
        <v>4</v>
      </c>
      <c r="B15" s="76">
        <f>4159690048+425361692</f>
        <v>4585051740</v>
      </c>
      <c r="C15" s="76">
        <f>4248314578+330737883</f>
        <v>4579052461</v>
      </c>
      <c r="D15" s="76">
        <f>4178571491+331765257</f>
        <v>4510336748</v>
      </c>
      <c r="E15" s="76">
        <f>4472600275+342246126</f>
        <v>4814846401</v>
      </c>
      <c r="F15" s="76">
        <f>4573528567+384515744</f>
        <v>4958044311</v>
      </c>
      <c r="G15" s="76">
        <v>5137727658</v>
      </c>
    </row>
    <row r="16" spans="1:11">
      <c r="A16" s="159" t="s">
        <v>5</v>
      </c>
      <c r="B16" s="76">
        <f>1279096797+82133075</f>
        <v>1361229872</v>
      </c>
      <c r="C16" s="76">
        <f>1344639654+50668321</f>
        <v>1395307975</v>
      </c>
      <c r="D16" s="76">
        <f>1255781593+48249459</f>
        <v>1304031052</v>
      </c>
      <c r="E16" s="76">
        <f>1274070271+93868534</f>
        <v>1367938805</v>
      </c>
      <c r="F16" s="76">
        <f>1451926794+53808863</f>
        <v>1505735657</v>
      </c>
      <c r="G16" s="76">
        <v>1699575384</v>
      </c>
    </row>
    <row r="17" spans="1:7">
      <c r="A17" s="159" t="s">
        <v>6</v>
      </c>
      <c r="B17" s="76">
        <f>3027557910+110920801</f>
        <v>3138478711</v>
      </c>
      <c r="C17" s="76">
        <f>2960257599+102648720</f>
        <v>3062906319</v>
      </c>
      <c r="D17" s="76">
        <f>2851675446+106016310</f>
        <v>2957691756</v>
      </c>
      <c r="E17" s="76">
        <f>3046122816+107214453</f>
        <v>3153337269</v>
      </c>
      <c r="F17" s="76">
        <f>3212191926+112512695</f>
        <v>3324704621</v>
      </c>
      <c r="G17" s="76">
        <v>3530788121</v>
      </c>
    </row>
    <row r="18" spans="1:7">
      <c r="A18" s="159" t="s">
        <v>7</v>
      </c>
      <c r="B18" s="76">
        <f>1383527913+124588522</f>
        <v>1508116435</v>
      </c>
      <c r="C18" s="76">
        <f>1389486434+123076381</f>
        <v>1512562815</v>
      </c>
      <c r="D18" s="76">
        <f>1399673234+130538353</f>
        <v>1530211587</v>
      </c>
      <c r="E18" s="76">
        <f>1462898419+134674705</f>
        <v>1597573124</v>
      </c>
      <c r="F18" s="76">
        <f>1496681814+146469595</f>
        <v>1643151409</v>
      </c>
      <c r="G18" s="76">
        <v>1696318199</v>
      </c>
    </row>
    <row r="19" spans="1:7">
      <c r="A19" s="159" t="s">
        <v>8</v>
      </c>
      <c r="B19" s="76">
        <f>5598084422+295123841</f>
        <v>5893208263</v>
      </c>
      <c r="C19" s="76">
        <f>5581727337+289511104</f>
        <v>5871238441</v>
      </c>
      <c r="D19" s="76">
        <f>5491499155+297858632</f>
        <v>5789357787</v>
      </c>
      <c r="E19" s="76">
        <f>6734703837+315814463</f>
        <v>7050518300</v>
      </c>
      <c r="F19" s="76">
        <f>6041997100+475130677</f>
        <v>6517127777</v>
      </c>
      <c r="G19" s="76">
        <v>6973350499</v>
      </c>
    </row>
    <row r="20" spans="1:7">
      <c r="A20" s="183" t="s">
        <v>9</v>
      </c>
      <c r="B20" s="181">
        <f>905203160+27374652</f>
        <v>932577812</v>
      </c>
      <c r="C20" s="181">
        <f>990496859+26786489</f>
        <v>1017283348</v>
      </c>
      <c r="D20" s="181">
        <f>995208807+29028441</f>
        <v>1024237248</v>
      </c>
      <c r="E20" s="181">
        <f>937979282+32385613</f>
        <v>970364895</v>
      </c>
      <c r="F20" s="181">
        <f>900372951+32252306</f>
        <v>932625257</v>
      </c>
      <c r="G20" s="181">
        <v>939635000</v>
      </c>
    </row>
    <row r="21" spans="1:7">
      <c r="A21" t="s">
        <v>17</v>
      </c>
      <c r="B21" s="11">
        <f>SUM(B12:B20)</f>
        <v>39370229550</v>
      </c>
      <c r="C21" s="11">
        <f t="shared" ref="C21:G21" si="2">SUM(C12:C20)</f>
        <v>39801316672</v>
      </c>
      <c r="D21" s="11">
        <f t="shared" si="2"/>
        <v>38975792417</v>
      </c>
      <c r="E21" s="11">
        <f t="shared" si="2"/>
        <v>42127497889</v>
      </c>
      <c r="F21" s="11">
        <f t="shared" si="2"/>
        <v>43633688811</v>
      </c>
      <c r="G21" s="11">
        <f t="shared" si="2"/>
        <v>44200055654</v>
      </c>
    </row>
  </sheetData>
  <pageMargins left="0.7" right="0.7" top="0.75" bottom="0.75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B902F-3CE3-4D27-95D2-D5AFFC83DD6B}">
  <dimension ref="A1:K72"/>
  <sheetViews>
    <sheetView topLeftCell="A59" workbookViewId="0">
      <selection activeCell="E72" sqref="E72"/>
    </sheetView>
  </sheetViews>
  <sheetFormatPr defaultRowHeight="15"/>
  <cols>
    <col min="1" max="1" width="12.28515625" bestFit="1" customWidth="1"/>
    <col min="2" max="2" width="14.28515625" bestFit="1" customWidth="1"/>
    <col min="3" max="3" width="13.140625" bestFit="1" customWidth="1"/>
    <col min="4" max="4" width="19.5703125" bestFit="1" customWidth="1"/>
    <col min="5" max="5" width="18.7109375" bestFit="1" customWidth="1"/>
    <col min="6" max="6" width="25" bestFit="1" customWidth="1"/>
    <col min="7" max="7" width="26.42578125" bestFit="1" customWidth="1"/>
    <col min="8" max="8" width="16.140625" bestFit="1" customWidth="1"/>
    <col min="9" max="9" width="14.7109375" bestFit="1" customWidth="1"/>
    <col min="10" max="10" width="16.140625" bestFit="1" customWidth="1"/>
    <col min="11" max="11" width="13.85546875" bestFit="1" customWidth="1"/>
  </cols>
  <sheetData>
    <row r="1" spans="1:11" ht="15.75">
      <c r="A1" s="200" t="s">
        <v>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>
      <c r="A2" s="187" t="s">
        <v>25</v>
      </c>
      <c r="B2" s="188" t="s">
        <v>112</v>
      </c>
      <c r="C2" s="188" t="s">
        <v>113</v>
      </c>
      <c r="D2" s="188" t="s">
        <v>114</v>
      </c>
      <c r="E2" s="188" t="s">
        <v>115</v>
      </c>
      <c r="F2" s="188" t="s">
        <v>116</v>
      </c>
      <c r="G2" s="188" t="s">
        <v>117</v>
      </c>
      <c r="H2" s="188" t="s">
        <v>118</v>
      </c>
      <c r="I2" s="188" t="s">
        <v>119</v>
      </c>
      <c r="J2" s="188" t="s">
        <v>120</v>
      </c>
      <c r="K2" s="189" t="s">
        <v>110</v>
      </c>
    </row>
    <row r="3" spans="1:11">
      <c r="A3" s="1" t="s">
        <v>27</v>
      </c>
      <c r="B3" s="68">
        <f>+'Public Safety'!B3/'Public Safety'!K3</f>
        <v>0.29993870482631574</v>
      </c>
      <c r="C3" s="68">
        <f>+'Public Safety'!C3/'Public Safety'!K3</f>
        <v>0.14294717702373411</v>
      </c>
      <c r="D3" s="68">
        <f>+'Public Safety'!D3/'Public Safety'!K3</f>
        <v>0.30011745684523899</v>
      </c>
      <c r="E3" s="68">
        <f>+'Public Safety'!E3/'Public Safety'!K3</f>
        <v>1.6012152924495829E-2</v>
      </c>
      <c r="F3" s="68">
        <f>+'Public Safety'!F3/'Public Safety'!K3</f>
        <v>8.2435054736884852E-2</v>
      </c>
      <c r="G3" s="68">
        <f>+'Public Safety'!G3/'Public Safety'!K3</f>
        <v>0.11970849832996086</v>
      </c>
      <c r="H3" s="68">
        <f>+'Public Safety'!H3/'Public Safety'!K3</f>
        <v>8.3356872329248839E-3</v>
      </c>
      <c r="I3" s="68">
        <f>+'Public Safety'!I3/'Public Safety'!K3</f>
        <v>0</v>
      </c>
      <c r="J3" s="68">
        <f>+'Public Safety'!J3/'Public Safety'!K3</f>
        <v>3.0505268080444736E-2</v>
      </c>
      <c r="K3" s="69">
        <f>SUM(B3:J3)</f>
        <v>1</v>
      </c>
    </row>
    <row r="4" spans="1:11">
      <c r="A4" s="1" t="s">
        <v>28</v>
      </c>
      <c r="B4" s="68">
        <f>+'Public Safety'!B4/'Public Safety'!K4</f>
        <v>0.2773039878922654</v>
      </c>
      <c r="C4" s="68">
        <f>+'Public Safety'!C4/'Public Safety'!K4</f>
        <v>1.4858070754420954E-2</v>
      </c>
      <c r="D4" s="68">
        <f>+'Public Safety'!D4/'Public Safety'!K4</f>
        <v>0.54027875830038874</v>
      </c>
      <c r="E4" s="68">
        <f>+'Public Safety'!E4/'Public Safety'!K4</f>
        <v>0</v>
      </c>
      <c r="F4" s="68">
        <f>+'Public Safety'!F4/'Public Safety'!K4</f>
        <v>1.6338764720332966E-2</v>
      </c>
      <c r="G4" s="68">
        <f>+'Public Safety'!G4/'Public Safety'!K4</f>
        <v>0.11665715777879723</v>
      </c>
      <c r="H4" s="68">
        <f>+'Public Safety'!H4/'Public Safety'!K4</f>
        <v>5.0188705698594564E-3</v>
      </c>
      <c r="I4" s="68">
        <f>+'Public Safety'!I4/'Public Safety'!K4</f>
        <v>0</v>
      </c>
      <c r="J4" s="68">
        <f>+'Public Safety'!J4/'Public Safety'!K4</f>
        <v>2.9544389983935181E-2</v>
      </c>
      <c r="K4" s="69">
        <f t="shared" ref="K4:K67" si="0">SUM(B4:J4)</f>
        <v>1.0000000000000002</v>
      </c>
    </row>
    <row r="5" spans="1:11">
      <c r="A5" s="1" t="s">
        <v>29</v>
      </c>
      <c r="B5" s="68">
        <f>+'Public Safety'!B5/'Public Safety'!K5</f>
        <v>0.40685266696624578</v>
      </c>
      <c r="C5" s="68">
        <f>+'Public Safety'!C5/'Public Safety'!K5</f>
        <v>0.10972174521276386</v>
      </c>
      <c r="D5" s="68">
        <f>+'Public Safety'!D5/'Public Safety'!K5</f>
        <v>0.23467411234770671</v>
      </c>
      <c r="E5" s="68">
        <f>+'Public Safety'!E5/'Public Safety'!K5</f>
        <v>3.7366570701184543E-2</v>
      </c>
      <c r="F5" s="68">
        <f>+'Public Safety'!F5/'Public Safety'!K5</f>
        <v>3.6330449324971974E-2</v>
      </c>
      <c r="G5" s="68">
        <f>+'Public Safety'!G5/'Public Safety'!K5</f>
        <v>0.11111529955903902</v>
      </c>
      <c r="H5" s="68">
        <f>+'Public Safety'!H5/'Public Safety'!K5</f>
        <v>1.1927743607738774E-2</v>
      </c>
      <c r="I5" s="68">
        <f>+'Public Safety'!I5/'Public Safety'!K5</f>
        <v>0</v>
      </c>
      <c r="J5" s="68">
        <f>+'Public Safety'!J5/'Public Safety'!K5</f>
        <v>5.2011412280349355E-2</v>
      </c>
      <c r="K5" s="69">
        <f t="shared" si="0"/>
        <v>1</v>
      </c>
    </row>
    <row r="6" spans="1:11">
      <c r="A6" s="1" t="s">
        <v>30</v>
      </c>
      <c r="B6" s="68">
        <f>+'Public Safety'!B6/'Public Safety'!K6</f>
        <v>0.36860431847481206</v>
      </c>
      <c r="C6" s="68">
        <f>+'Public Safety'!C6/'Public Safety'!K6</f>
        <v>3.0775028483673257E-2</v>
      </c>
      <c r="D6" s="68">
        <f>+'Public Safety'!D6/'Public Safety'!K6</f>
        <v>0.23293551444090141</v>
      </c>
      <c r="E6" s="68">
        <f>+'Public Safety'!E6/'Public Safety'!K6</f>
        <v>0</v>
      </c>
      <c r="F6" s="68">
        <f>+'Public Safety'!F6/'Public Safety'!K6</f>
        <v>7.9155508106702244E-2</v>
      </c>
      <c r="G6" s="68">
        <f>+'Public Safety'!G6/'Public Safety'!K6</f>
        <v>0.27054134893823029</v>
      </c>
      <c r="H6" s="68">
        <f>+'Public Safety'!H6/'Public Safety'!K6</f>
        <v>9.9927179570326059E-3</v>
      </c>
      <c r="I6" s="68">
        <f>+'Public Safety'!I6/'Public Safety'!K6</f>
        <v>0</v>
      </c>
      <c r="J6" s="68">
        <f>+'Public Safety'!J6/'Public Safety'!K6</f>
        <v>7.9955635986481179E-3</v>
      </c>
      <c r="K6" s="69">
        <f t="shared" si="0"/>
        <v>1</v>
      </c>
    </row>
    <row r="7" spans="1:11">
      <c r="A7" s="1" t="s">
        <v>31</v>
      </c>
      <c r="B7" s="68">
        <f>+'Public Safety'!B7/'Public Safety'!K7</f>
        <v>0.37613497935470414</v>
      </c>
      <c r="C7" s="68">
        <f>+'Public Safety'!C7/'Public Safety'!K7</f>
        <v>0.18490182217159251</v>
      </c>
      <c r="D7" s="68">
        <f>+'Public Safety'!D7/'Public Safety'!K7</f>
        <v>0.23117238251000638</v>
      </c>
      <c r="E7" s="68">
        <f>+'Public Safety'!E7/'Public Safety'!K7</f>
        <v>2.1241800419012583E-2</v>
      </c>
      <c r="F7" s="68">
        <f>+'Public Safety'!F7/'Public Safety'!K7</f>
        <v>3.8957682198159857E-2</v>
      </c>
      <c r="G7" s="68">
        <f>+'Public Safety'!G7/'Public Safety'!K7</f>
        <v>0.12724466634377618</v>
      </c>
      <c r="H7" s="68">
        <f>+'Public Safety'!H7/'Public Safety'!K7</f>
        <v>9.181264998690793E-3</v>
      </c>
      <c r="I7" s="68">
        <f>+'Public Safety'!I7/'Public Safety'!K7</f>
        <v>0</v>
      </c>
      <c r="J7" s="68">
        <f>+'Public Safety'!J7/'Public Safety'!K7</f>
        <v>1.1165402004057533E-2</v>
      </c>
      <c r="K7" s="69">
        <f t="shared" si="0"/>
        <v>1</v>
      </c>
    </row>
    <row r="8" spans="1:11">
      <c r="A8" s="1" t="s">
        <v>32</v>
      </c>
      <c r="B8" s="68">
        <f>+'Public Safety'!B8/'Public Safety'!K8</f>
        <v>0.54876622037727074</v>
      </c>
      <c r="C8" s="68">
        <f>+'Public Safety'!C8/'Public Safety'!K8</f>
        <v>0.14313575164240042</v>
      </c>
      <c r="D8" s="68">
        <f>+'Public Safety'!D8/'Public Safety'!K8</f>
        <v>0.26002841093559009</v>
      </c>
      <c r="E8" s="68">
        <f>+'Public Safety'!E8/'Public Safety'!K8</f>
        <v>0</v>
      </c>
      <c r="F8" s="68">
        <f>+'Public Safety'!F8/'Public Safety'!K8</f>
        <v>2.2015627153745995E-2</v>
      </c>
      <c r="G8" s="68">
        <f>+'Public Safety'!G8/'Public Safety'!K8</f>
        <v>0</v>
      </c>
      <c r="H8" s="68">
        <f>+'Public Safety'!H8/'Public Safety'!K8</f>
        <v>1.1340451635907139E-2</v>
      </c>
      <c r="I8" s="68">
        <f>+'Public Safety'!I8/'Public Safety'!K8</f>
        <v>3.5975033918829477E-3</v>
      </c>
      <c r="J8" s="68">
        <f>+'Public Safety'!J8/'Public Safety'!K8</f>
        <v>1.1116034863202598E-2</v>
      </c>
      <c r="K8" s="69">
        <f t="shared" si="0"/>
        <v>0.99999999999999978</v>
      </c>
    </row>
    <row r="9" spans="1:11">
      <c r="A9" s="1" t="s">
        <v>33</v>
      </c>
      <c r="B9" s="68">
        <f>+'Public Safety'!B9/'Public Safety'!K9</f>
        <v>0.45208463216724248</v>
      </c>
      <c r="C9" s="68">
        <f>+'Public Safety'!C9/'Public Safety'!K9</f>
        <v>4.007445350159633E-2</v>
      </c>
      <c r="D9" s="68">
        <f>+'Public Safety'!D9/'Public Safety'!K9</f>
        <v>0.22824861193208393</v>
      </c>
      <c r="E9" s="68">
        <f>+'Public Safety'!E9/'Public Safety'!K9</f>
        <v>1.5572831418994387E-2</v>
      </c>
      <c r="F9" s="68">
        <f>+'Public Safety'!F9/'Public Safety'!K9</f>
        <v>1.2801486674488117E-2</v>
      </c>
      <c r="G9" s="68">
        <f>+'Public Safety'!G9/'Public Safety'!K9</f>
        <v>7.2438849252620272E-2</v>
      </c>
      <c r="H9" s="68">
        <f>+'Public Safety'!H9/'Public Safety'!K9</f>
        <v>1.0984766138030037E-2</v>
      </c>
      <c r="I9" s="68">
        <f>+'Public Safety'!I9/'Public Safety'!K9</f>
        <v>0</v>
      </c>
      <c r="J9" s="68">
        <f>+'Public Safety'!J9/'Public Safety'!K9</f>
        <v>0.16779436891494443</v>
      </c>
      <c r="K9" s="69">
        <f t="shared" si="0"/>
        <v>0.99999999999999978</v>
      </c>
    </row>
    <row r="10" spans="1:11">
      <c r="A10" s="1" t="s">
        <v>34</v>
      </c>
      <c r="B10" s="68">
        <f>+'Public Safety'!B10/'Public Safety'!K10</f>
        <v>0.53659142719260056</v>
      </c>
      <c r="C10" s="68">
        <f>+'Public Safety'!C10/'Public Safety'!K10</f>
        <v>0.21581733701357755</v>
      </c>
      <c r="D10" s="68">
        <f>+'Public Safety'!D10/'Public Safety'!K10</f>
        <v>5.6931778246104736E-2</v>
      </c>
      <c r="E10" s="68">
        <f>+'Public Safety'!E10/'Public Safety'!K10</f>
        <v>4.6352718915763778E-2</v>
      </c>
      <c r="F10" s="68">
        <f>+'Public Safety'!F10/'Public Safety'!K10</f>
        <v>1.2328665825427697E-2</v>
      </c>
      <c r="G10" s="68">
        <f>+'Public Safety'!G10/'Public Safety'!K10</f>
        <v>0.12075940799496275</v>
      </c>
      <c r="H10" s="68">
        <f>+'Public Safety'!H10/'Public Safety'!K10</f>
        <v>4.9114802875966698E-3</v>
      </c>
      <c r="I10" s="68">
        <f>+'Public Safety'!I10/'Public Safety'!K10</f>
        <v>0</v>
      </c>
      <c r="J10" s="68">
        <f>+'Public Safety'!J10/'Public Safety'!K10</f>
        <v>6.3071845239662822E-3</v>
      </c>
      <c r="K10" s="69">
        <f t="shared" si="0"/>
        <v>1</v>
      </c>
    </row>
    <row r="11" spans="1:11">
      <c r="A11" s="1" t="s">
        <v>35</v>
      </c>
      <c r="B11" s="68">
        <f>+'Public Safety'!B11/'Public Safety'!K11</f>
        <v>0.51583424462197502</v>
      </c>
      <c r="C11" s="68">
        <f>+'Public Safety'!C11/'Public Safety'!K11</f>
        <v>0.12357795817119449</v>
      </c>
      <c r="D11" s="68">
        <f>+'Public Safety'!D11/'Public Safety'!K11</f>
        <v>0.17035330444275001</v>
      </c>
      <c r="E11" s="68">
        <f>+'Public Safety'!E11/'Public Safety'!K11</f>
        <v>2.3139268287604476E-2</v>
      </c>
      <c r="F11" s="68">
        <f>+'Public Safety'!F11/'Public Safety'!K11</f>
        <v>4.581215417729656E-3</v>
      </c>
      <c r="G11" s="68">
        <f>+'Public Safety'!G11/'Public Safety'!K11</f>
        <v>0.14093365247058504</v>
      </c>
      <c r="H11" s="68">
        <f>+'Public Safety'!H11/'Public Safety'!K11</f>
        <v>5.0205607454456447E-3</v>
      </c>
      <c r="I11" s="68">
        <f>+'Public Safety'!I11/'Public Safety'!K11</f>
        <v>0</v>
      </c>
      <c r="J11" s="68">
        <f>+'Public Safety'!J11/'Public Safety'!K11</f>
        <v>1.6559795842715674E-2</v>
      </c>
      <c r="K11" s="69">
        <f t="shared" si="0"/>
        <v>1</v>
      </c>
    </row>
    <row r="12" spans="1:11">
      <c r="A12" s="1" t="s">
        <v>36</v>
      </c>
      <c r="B12" s="68">
        <f>+'Public Safety'!B12/'Public Safety'!K12</f>
        <v>0.5330712556444277</v>
      </c>
      <c r="C12" s="68">
        <f>+'Public Safety'!C12/'Public Safety'!K12</f>
        <v>5.6750486713949208E-2</v>
      </c>
      <c r="D12" s="68">
        <f>+'Public Safety'!D12/'Public Safety'!K12</f>
        <v>0.16509717987017697</v>
      </c>
      <c r="E12" s="68">
        <f>+'Public Safety'!E12/'Public Safety'!K12</f>
        <v>0</v>
      </c>
      <c r="F12" s="68">
        <f>+'Public Safety'!F12/'Public Safety'!K12</f>
        <v>0</v>
      </c>
      <c r="G12" s="68">
        <f>+'Public Safety'!G12/'Public Safety'!K12</f>
        <v>0.17198065198343271</v>
      </c>
      <c r="H12" s="68">
        <f>+'Public Safety'!H12/'Public Safety'!K12</f>
        <v>9.8969250643683154E-3</v>
      </c>
      <c r="I12" s="68">
        <f>+'Public Safety'!I12/'Public Safety'!K12</f>
        <v>0</v>
      </c>
      <c r="J12" s="68">
        <f>+'Public Safety'!J12/'Public Safety'!K12</f>
        <v>6.3203500723645098E-2</v>
      </c>
      <c r="K12" s="69">
        <f t="shared" si="0"/>
        <v>1</v>
      </c>
    </row>
    <row r="13" spans="1:11">
      <c r="A13" s="1" t="s">
        <v>37</v>
      </c>
      <c r="B13" s="68">
        <f>+'Public Safety'!B13/'Public Safety'!K13</f>
        <v>0.73102783877894062</v>
      </c>
      <c r="C13" s="68">
        <f>+'Public Safety'!C13/'Public Safety'!K13</f>
        <v>1.6402386926450976E-2</v>
      </c>
      <c r="D13" s="68">
        <f>+'Public Safety'!D13/'Public Safety'!K13</f>
        <v>1.1149651701900985E-2</v>
      </c>
      <c r="E13" s="68">
        <f>+'Public Safety'!E13/'Public Safety'!K13</f>
        <v>8.5206935864990757E-2</v>
      </c>
      <c r="F13" s="68">
        <f>+'Public Safety'!F13/'Public Safety'!K13</f>
        <v>3.2137287686541879E-2</v>
      </c>
      <c r="G13" s="68">
        <f>+'Public Safety'!G13/'Public Safety'!K13</f>
        <v>0.11869504322547295</v>
      </c>
      <c r="H13" s="68">
        <f>+'Public Safety'!H13/'Public Safety'!K13</f>
        <v>4.3125920201827327E-3</v>
      </c>
      <c r="I13" s="68">
        <f>+'Public Safety'!I13/'Public Safety'!K13</f>
        <v>0</v>
      </c>
      <c r="J13" s="68">
        <f>+'Public Safety'!J13/'Public Safety'!K13</f>
        <v>1.0682637955191519E-3</v>
      </c>
      <c r="K13" s="69">
        <f t="shared" si="0"/>
        <v>1</v>
      </c>
    </row>
    <row r="14" spans="1:11">
      <c r="A14" s="1" t="s">
        <v>38</v>
      </c>
      <c r="B14" s="68">
        <f>+'Public Safety'!B14/'Public Safety'!K14</f>
        <v>0.4497355818279325</v>
      </c>
      <c r="C14" s="68">
        <f>+'Public Safety'!C14/'Public Safety'!K14</f>
        <v>0.20701059686618645</v>
      </c>
      <c r="D14" s="68">
        <f>+'Public Safety'!D14/'Public Safety'!K14</f>
        <v>0.18279426344088967</v>
      </c>
      <c r="E14" s="68">
        <f>+'Public Safety'!E14/'Public Safety'!K14</f>
        <v>1.8596705652609059E-2</v>
      </c>
      <c r="F14" s="68">
        <f>+'Public Safety'!F14/'Public Safety'!K14</f>
        <v>0.12900305402562365</v>
      </c>
      <c r="G14" s="68">
        <f>+'Public Safety'!G14/'Public Safety'!K14</f>
        <v>1.2660908954634784E-3</v>
      </c>
      <c r="H14" s="68">
        <f>+'Public Safety'!H14/'Public Safety'!K14</f>
        <v>7.9677254412711951E-3</v>
      </c>
      <c r="I14" s="68">
        <f>+'Public Safety'!I14/'Public Safety'!K14</f>
        <v>0</v>
      </c>
      <c r="J14" s="68">
        <f>+'Public Safety'!J14/'Public Safety'!K14</f>
        <v>3.6259818500240203E-3</v>
      </c>
      <c r="K14" s="69">
        <f t="shared" si="0"/>
        <v>1</v>
      </c>
    </row>
    <row r="15" spans="1:11">
      <c r="A15" s="1" t="s">
        <v>39</v>
      </c>
      <c r="B15" s="68">
        <f>+'Public Safety'!B15/'Public Safety'!K15</f>
        <v>0.340049929410836</v>
      </c>
      <c r="C15" s="68">
        <f>+'Public Safety'!C15/'Public Safety'!K15</f>
        <v>6.5500327509614056E-2</v>
      </c>
      <c r="D15" s="68">
        <f>+'Public Safety'!D15/'Public Safety'!K15</f>
        <v>0.22719542226287814</v>
      </c>
      <c r="E15" s="68">
        <f>+'Public Safety'!E15/'Public Safety'!K15</f>
        <v>3.0027662538536885E-2</v>
      </c>
      <c r="F15" s="68">
        <f>+'Public Safety'!F15/'Public Safety'!K15</f>
        <v>1.9514976164413961E-2</v>
      </c>
      <c r="G15" s="68">
        <f>+'Public Safety'!G15/'Public Safety'!K15</f>
        <v>2.8962000731002878E-2</v>
      </c>
      <c r="H15" s="68">
        <f>+'Public Safety'!H15/'Public Safety'!K15</f>
        <v>8.9933679155439969E-3</v>
      </c>
      <c r="I15" s="68">
        <f>+'Public Safety'!I15/'Public Safety'!K15</f>
        <v>0</v>
      </c>
      <c r="J15" s="68">
        <f>+'Public Safety'!J15/'Public Safety'!K15</f>
        <v>0.27975631346717406</v>
      </c>
      <c r="K15" s="69">
        <f t="shared" si="0"/>
        <v>0.99999999999999978</v>
      </c>
    </row>
    <row r="16" spans="1:11">
      <c r="A16" s="1" t="s">
        <v>40</v>
      </c>
      <c r="B16" s="68">
        <f>+'Public Safety'!B16/'Public Safety'!K16</f>
        <v>0.30361708431649431</v>
      </c>
      <c r="C16" s="68">
        <f>+'Public Safety'!C16/'Public Safety'!K16</f>
        <v>4.4545202547877902E-2</v>
      </c>
      <c r="D16" s="68">
        <f>+'Public Safety'!D16/'Public Safety'!K16</f>
        <v>0.1942870856625474</v>
      </c>
      <c r="E16" s="68">
        <f>+'Public Safety'!E16/'Public Safety'!K16</f>
        <v>1.7991626419808449E-2</v>
      </c>
      <c r="F16" s="68">
        <f>+'Public Safety'!F16/'Public Safety'!K16</f>
        <v>0.11187844146918872</v>
      </c>
      <c r="G16" s="68">
        <f>+'Public Safety'!G16/'Public Safety'!K16</f>
        <v>0.28211997326594368</v>
      </c>
      <c r="H16" s="68">
        <f>+'Public Safety'!H16/'Public Safety'!K16</f>
        <v>7.8415872751813713E-3</v>
      </c>
      <c r="I16" s="68">
        <f>+'Public Safety'!I16/'Public Safety'!K16</f>
        <v>0</v>
      </c>
      <c r="J16" s="68">
        <f>+'Public Safety'!J16/'Public Safety'!K16</f>
        <v>3.7718999042958182E-2</v>
      </c>
      <c r="K16" s="69">
        <f t="shared" si="0"/>
        <v>0.99999999999999989</v>
      </c>
    </row>
    <row r="17" spans="1:11">
      <c r="A17" s="64" t="s">
        <v>41</v>
      </c>
      <c r="B17" s="68">
        <f>+'Public Safety'!B17/'Public Safety'!K17</f>
        <v>0.60101502116801886</v>
      </c>
      <c r="C17" s="68">
        <f>+'Public Safety'!C17/'Public Safety'!K17</f>
        <v>0.22935368681297066</v>
      </c>
      <c r="D17" s="68">
        <f>+'Public Safety'!D17/'Public Safety'!K17</f>
        <v>4.884837015955841E-4</v>
      </c>
      <c r="E17" s="68">
        <f>+'Public Safety'!E17/'Public Safety'!K17</f>
        <v>1.6211423502438704E-2</v>
      </c>
      <c r="F17" s="68">
        <f>+'Public Safety'!F17/'Public Safety'!K17</f>
        <v>5.8898282752289907E-2</v>
      </c>
      <c r="G17" s="68">
        <f>+'Public Safety'!G17/'Public Safety'!K17</f>
        <v>8.5666508439072586E-2</v>
      </c>
      <c r="H17" s="68">
        <f>+'Public Safety'!H17/'Public Safety'!K17</f>
        <v>5.5646725703407309E-3</v>
      </c>
      <c r="I17" s="68">
        <f>+'Public Safety'!I17/'Public Safety'!K17</f>
        <v>0</v>
      </c>
      <c r="J17" s="68">
        <f>+'Public Safety'!J17/'Public Safety'!K17</f>
        <v>2.8019210532729565E-3</v>
      </c>
      <c r="K17" s="69">
        <f t="shared" si="0"/>
        <v>1</v>
      </c>
    </row>
    <row r="18" spans="1:11">
      <c r="A18" s="1" t="s">
        <v>42</v>
      </c>
      <c r="B18" s="68">
        <f>+'Public Safety'!B18/'Public Safety'!K18</f>
        <v>0.36310282674439631</v>
      </c>
      <c r="C18" s="68">
        <f>+'Public Safety'!C18/'Public Safety'!K18</f>
        <v>0.10786800520468395</v>
      </c>
      <c r="D18" s="68">
        <f>+'Public Safety'!D18/'Public Safety'!K18</f>
        <v>0.33224657380807332</v>
      </c>
      <c r="E18" s="68">
        <f>+'Public Safety'!E18/'Public Safety'!K18</f>
        <v>2.4271951777800845E-2</v>
      </c>
      <c r="F18" s="68">
        <f>+'Public Safety'!F18/'Public Safety'!K18</f>
        <v>6.6949391276385883E-2</v>
      </c>
      <c r="G18" s="68">
        <f>+'Public Safety'!G18/'Public Safety'!K18</f>
        <v>9.0897235655999664E-2</v>
      </c>
      <c r="H18" s="68">
        <f>+'Public Safety'!H18/'Public Safety'!K18</f>
        <v>5.6352143909007566E-3</v>
      </c>
      <c r="I18" s="68">
        <f>+'Public Safety'!I18/'Public Safety'!K18</f>
        <v>0</v>
      </c>
      <c r="J18" s="68">
        <f>+'Public Safety'!J18/'Public Safety'!K18</f>
        <v>9.0288011417592948E-3</v>
      </c>
      <c r="K18" s="69">
        <f t="shared" si="0"/>
        <v>1</v>
      </c>
    </row>
    <row r="19" spans="1:11">
      <c r="A19" s="1" t="s">
        <v>43</v>
      </c>
      <c r="B19" s="68">
        <f>+'Public Safety'!B19/'Public Safety'!K19</f>
        <v>0.38132451672082029</v>
      </c>
      <c r="C19" s="68">
        <f>+'Public Safety'!C19/'Public Safety'!K19</f>
        <v>0.23020709049822702</v>
      </c>
      <c r="D19" s="68">
        <f>+'Public Safety'!D19/'Public Safety'!K19</f>
        <v>0.14172441521818266</v>
      </c>
      <c r="E19" s="68">
        <f>+'Public Safety'!E19/'Public Safety'!K19</f>
        <v>1.6532627255665365E-2</v>
      </c>
      <c r="F19" s="68">
        <f>+'Public Safety'!F19/'Public Safety'!K19</f>
        <v>0.1307237788292222</v>
      </c>
      <c r="G19" s="68">
        <f>+'Public Safety'!G19/'Public Safety'!K19</f>
        <v>7.2836110342469433E-5</v>
      </c>
      <c r="H19" s="68">
        <f>+'Public Safety'!H19/'Public Safety'!K19</f>
        <v>7.4732497797204275E-3</v>
      </c>
      <c r="I19" s="68">
        <f>+'Public Safety'!I19/'Public Safety'!K19</f>
        <v>0</v>
      </c>
      <c r="J19" s="68">
        <f>+'Public Safety'!J19/'Public Safety'!K19</f>
        <v>9.1941485587819519E-2</v>
      </c>
      <c r="K19" s="69">
        <f t="shared" si="0"/>
        <v>1</v>
      </c>
    </row>
    <row r="20" spans="1:11">
      <c r="A20" s="1" t="s">
        <v>44</v>
      </c>
      <c r="B20" s="68">
        <f>+'Public Safety'!B20/'Public Safety'!K20</f>
        <v>0.5446033646328583</v>
      </c>
      <c r="C20" s="68">
        <f>+'Public Safety'!C20/'Public Safety'!K20</f>
        <v>7.4386217755308126E-2</v>
      </c>
      <c r="D20" s="68">
        <f>+'Public Safety'!D20/'Public Safety'!K20</f>
        <v>0.25260249427173764</v>
      </c>
      <c r="E20" s="68">
        <f>+'Public Safety'!E20/'Public Safety'!K20</f>
        <v>2.8526496828790514E-2</v>
      </c>
      <c r="F20" s="68">
        <f>+'Public Safety'!F20/'Public Safety'!K20</f>
        <v>9.304774095187085E-2</v>
      </c>
      <c r="G20" s="68">
        <f>+'Public Safety'!G20/'Public Safety'!K20</f>
        <v>0</v>
      </c>
      <c r="H20" s="68">
        <f>+'Public Safety'!H20/'Public Safety'!K20</f>
        <v>6.8336855594345941E-3</v>
      </c>
      <c r="I20" s="68">
        <f>+'Public Safety'!I20/'Public Safety'!K20</f>
        <v>0</v>
      </c>
      <c r="J20" s="68">
        <f>+'Public Safety'!J20/'Public Safety'!K20</f>
        <v>0</v>
      </c>
      <c r="K20" s="69">
        <f t="shared" si="0"/>
        <v>1</v>
      </c>
    </row>
    <row r="21" spans="1:11">
      <c r="A21" s="1" t="s">
        <v>45</v>
      </c>
      <c r="B21" s="68">
        <f>+'Public Safety'!B21/'Public Safety'!K21</f>
        <v>0.44714863643981156</v>
      </c>
      <c r="C21" s="68">
        <f>+'Public Safety'!C21/'Public Safety'!K21</f>
        <v>6.9875975239193797E-2</v>
      </c>
      <c r="D21" s="68">
        <f>+'Public Safety'!D21/'Public Safety'!K21</f>
        <v>0.20582606661901878</v>
      </c>
      <c r="E21" s="68">
        <f>+'Public Safety'!E21/'Public Safety'!K21</f>
        <v>2.4935005844724824E-2</v>
      </c>
      <c r="F21" s="68">
        <f>+'Public Safety'!F21/'Public Safety'!K21</f>
        <v>0</v>
      </c>
      <c r="G21" s="68">
        <f>+'Public Safety'!G21/'Public Safety'!K21</f>
        <v>0.24219056856224846</v>
      </c>
      <c r="H21" s="68">
        <f>+'Public Safety'!H21/'Public Safety'!K21</f>
        <v>1.0023747295002593E-2</v>
      </c>
      <c r="I21" s="68">
        <f>+'Public Safety'!I21/'Public Safety'!K21</f>
        <v>0</v>
      </c>
      <c r="J21" s="68">
        <f>+'Public Safety'!J21/'Public Safety'!K21</f>
        <v>0</v>
      </c>
      <c r="K21" s="69">
        <f t="shared" si="0"/>
        <v>1.0000000000000002</v>
      </c>
    </row>
    <row r="22" spans="1:11">
      <c r="A22" s="1" t="s">
        <v>46</v>
      </c>
      <c r="B22" s="68">
        <f>+'Public Safety'!B22/'Public Safety'!K22</f>
        <v>0.30225130502042147</v>
      </c>
      <c r="C22" s="68">
        <f>+'Public Safety'!C22/'Public Safety'!K22</f>
        <v>0.11845681009185874</v>
      </c>
      <c r="D22" s="68">
        <f>+'Public Safety'!D22/'Public Safety'!K22</f>
        <v>0.21032015619611943</v>
      </c>
      <c r="E22" s="68">
        <f>+'Public Safety'!E22/'Public Safety'!K22</f>
        <v>2.4498008188967513E-2</v>
      </c>
      <c r="F22" s="68">
        <f>+'Public Safety'!F22/'Public Safety'!K22</f>
        <v>3.0947514508751099E-2</v>
      </c>
      <c r="G22" s="68">
        <f>+'Public Safety'!G22/'Public Safety'!K22</f>
        <v>0.212722361688819</v>
      </c>
      <c r="H22" s="68">
        <f>+'Public Safety'!H22/'Public Safety'!K22</f>
        <v>5.4472632505497293E-3</v>
      </c>
      <c r="I22" s="68">
        <f>+'Public Safety'!I22/'Public Safety'!K22</f>
        <v>0</v>
      </c>
      <c r="J22" s="68">
        <f>+'Public Safety'!J22/'Public Safety'!K22</f>
        <v>9.5356581054513029E-2</v>
      </c>
      <c r="K22" s="69">
        <f t="shared" si="0"/>
        <v>1</v>
      </c>
    </row>
    <row r="23" spans="1:11">
      <c r="A23" s="1" t="s">
        <v>47</v>
      </c>
      <c r="B23" s="68">
        <f>+'Public Safety'!B23/'Public Safety'!K23</f>
        <v>0.31403381444683592</v>
      </c>
      <c r="C23" s="68">
        <f>+'Public Safety'!C23/'Public Safety'!K23</f>
        <v>4.3633491017321495E-2</v>
      </c>
      <c r="D23" s="68">
        <f>+'Public Safety'!D23/'Public Safety'!K23</f>
        <v>0.51513001725819529</v>
      </c>
      <c r="E23" s="68">
        <f>+'Public Safety'!E23/'Public Safety'!K23</f>
        <v>1.5596883164339749E-2</v>
      </c>
      <c r="F23" s="68">
        <f>+'Public Safety'!F23/'Public Safety'!K23</f>
        <v>0.10701064175969009</v>
      </c>
      <c r="G23" s="68">
        <f>+'Public Safety'!G23/'Public Safety'!K23</f>
        <v>0</v>
      </c>
      <c r="H23" s="68">
        <f>+'Public Safety'!H23/'Public Safety'!K23</f>
        <v>4.595152353617479E-3</v>
      </c>
      <c r="I23" s="68">
        <f>+'Public Safety'!I23/'Public Safety'!K23</f>
        <v>0</v>
      </c>
      <c r="J23" s="68">
        <f>+'Public Safety'!J23/'Public Safety'!K23</f>
        <v>0</v>
      </c>
      <c r="K23" s="69">
        <f t="shared" si="0"/>
        <v>1</v>
      </c>
    </row>
    <row r="24" spans="1:11">
      <c r="A24" s="1" t="s">
        <v>48</v>
      </c>
      <c r="B24" s="68">
        <f>+'Public Safety'!B24/'Public Safety'!K24</f>
        <v>0.40373199631643258</v>
      </c>
      <c r="C24" s="68">
        <f>+'Public Safety'!C24/'Public Safety'!K24</f>
        <v>5.4478277913644249E-2</v>
      </c>
      <c r="D24" s="68">
        <f>+'Public Safety'!D24/'Public Safety'!K24</f>
        <v>0.24012128275839006</v>
      </c>
      <c r="E24" s="68">
        <f>+'Public Safety'!E24/'Public Safety'!K24</f>
        <v>3.8827203653345833E-2</v>
      </c>
      <c r="F24" s="68">
        <f>+'Public Safety'!F24/'Public Safety'!K24</f>
        <v>7.8657293841295717E-2</v>
      </c>
      <c r="G24" s="68">
        <f>+'Public Safety'!G24/'Public Safety'!K24</f>
        <v>0.13674742481602289</v>
      </c>
      <c r="H24" s="68">
        <f>+'Public Safety'!H24/'Public Safety'!K24</f>
        <v>5.021492637509839E-3</v>
      </c>
      <c r="I24" s="68">
        <f>+'Public Safety'!I24/'Public Safety'!K24</f>
        <v>0</v>
      </c>
      <c r="J24" s="68">
        <f>+'Public Safety'!J24/'Public Safety'!K24</f>
        <v>4.2415028063358846E-2</v>
      </c>
      <c r="K24" s="69">
        <f t="shared" si="0"/>
        <v>1</v>
      </c>
    </row>
    <row r="25" spans="1:11">
      <c r="A25" s="1" t="s">
        <v>49</v>
      </c>
      <c r="B25" s="68">
        <f>+'Public Safety'!B25/'Public Safety'!K25</f>
        <v>0.31770630872511385</v>
      </c>
      <c r="C25" s="68">
        <f>+'Public Safety'!C25/'Public Safety'!K25</f>
        <v>5.2536075075817069E-2</v>
      </c>
      <c r="D25" s="68">
        <f>+'Public Safety'!D25/'Public Safety'!K25</f>
        <v>0.30102366814549952</v>
      </c>
      <c r="E25" s="68">
        <f>+'Public Safety'!E25/'Public Safety'!K25</f>
        <v>1.8321606015633974E-2</v>
      </c>
      <c r="F25" s="68">
        <f>+'Public Safety'!F25/'Public Safety'!K25</f>
        <v>0.12178023358109948</v>
      </c>
      <c r="G25" s="68">
        <f>+'Public Safety'!G25/'Public Safety'!K25</f>
        <v>0.17991858812642525</v>
      </c>
      <c r="H25" s="68">
        <f>+'Public Safety'!H25/'Public Safety'!K25</f>
        <v>8.7135203304108157E-3</v>
      </c>
      <c r="I25" s="68">
        <f>+'Public Safety'!I25/'Public Safety'!K25</f>
        <v>0</v>
      </c>
      <c r="J25" s="68">
        <f>+'Public Safety'!J25/'Public Safety'!K25</f>
        <v>0</v>
      </c>
      <c r="K25" s="69">
        <f t="shared" si="0"/>
        <v>0.99999999999999989</v>
      </c>
    </row>
    <row r="26" spans="1:11">
      <c r="A26" s="1" t="s">
        <v>50</v>
      </c>
      <c r="B26" s="68">
        <f>+'Public Safety'!B26/'Public Safety'!K26</f>
        <v>0.58098314763443093</v>
      </c>
      <c r="C26" s="68">
        <f>+'Public Safety'!C26/'Public Safety'!K26</f>
        <v>0.16542714983922036</v>
      </c>
      <c r="D26" s="68">
        <f>+'Public Safety'!D26/'Public Safety'!K26</f>
        <v>1.3637872567645406E-3</v>
      </c>
      <c r="E26" s="68">
        <f>+'Public Safety'!E26/'Public Safety'!K26</f>
        <v>2.4805286068735978E-2</v>
      </c>
      <c r="F26" s="68">
        <f>+'Public Safety'!F26/'Public Safety'!K26</f>
        <v>1.1530967899735241E-2</v>
      </c>
      <c r="G26" s="68">
        <f>+'Public Safety'!G26/'Public Safety'!K26</f>
        <v>0.16228127391172129</v>
      </c>
      <c r="H26" s="68">
        <f>+'Public Safety'!H26/'Public Safety'!K26</f>
        <v>4.6924180088596069E-3</v>
      </c>
      <c r="I26" s="68">
        <f>+'Public Safety'!I26/'Public Safety'!K26</f>
        <v>0</v>
      </c>
      <c r="J26" s="68">
        <f>+'Public Safety'!J26/'Public Safety'!K26</f>
        <v>4.8915969380532019E-2</v>
      </c>
      <c r="K26" s="69">
        <f t="shared" si="0"/>
        <v>1</v>
      </c>
    </row>
    <row r="27" spans="1:11">
      <c r="A27" s="1" t="s">
        <v>51</v>
      </c>
      <c r="B27" s="68">
        <f>+'Public Safety'!B27/'Public Safety'!K27</f>
        <v>0.56214735387203485</v>
      </c>
      <c r="C27" s="68">
        <f>+'Public Safety'!C27/'Public Safety'!K27</f>
        <v>5.7797277261457516E-2</v>
      </c>
      <c r="D27" s="68">
        <f>+'Public Safety'!D27/'Public Safety'!K27</f>
        <v>0.17748034487837985</v>
      </c>
      <c r="E27" s="68">
        <f>+'Public Safety'!E27/'Public Safety'!K27</f>
        <v>2.4616797976140817E-2</v>
      </c>
      <c r="F27" s="68">
        <f>+'Public Safety'!F27/'Public Safety'!K27</f>
        <v>3.3921438250589783E-2</v>
      </c>
      <c r="G27" s="68">
        <f>+'Public Safety'!G27/'Public Safety'!K27</f>
        <v>0.13413376358237392</v>
      </c>
      <c r="H27" s="68">
        <f>+'Public Safety'!H27/'Public Safety'!K27</f>
        <v>8.2117636585485616E-3</v>
      </c>
      <c r="I27" s="68">
        <f>+'Public Safety'!I27/'Public Safety'!K27</f>
        <v>0</v>
      </c>
      <c r="J27" s="68">
        <f>+'Public Safety'!J27/'Public Safety'!K27</f>
        <v>1.6912605204746872E-3</v>
      </c>
      <c r="K27" s="69">
        <f t="shared" si="0"/>
        <v>1</v>
      </c>
    </row>
    <row r="28" spans="1:11">
      <c r="A28" s="1" t="s">
        <v>52</v>
      </c>
      <c r="B28" s="68">
        <f>+'Public Safety'!B28/'Public Safety'!K28</f>
        <v>0.51188179473875783</v>
      </c>
      <c r="C28" s="68">
        <f>+'Public Safety'!C28/'Public Safety'!K28</f>
        <v>0.24059115343150758</v>
      </c>
      <c r="D28" s="68">
        <f>+'Public Safety'!D28/'Public Safety'!K28</f>
        <v>7.1566225836587017E-3</v>
      </c>
      <c r="E28" s="68">
        <f>+'Public Safety'!E28/'Public Safety'!K28</f>
        <v>4.4991826710192057E-2</v>
      </c>
      <c r="F28" s="68">
        <f>+'Public Safety'!F28/'Public Safety'!K28</f>
        <v>3.3483901690309952E-2</v>
      </c>
      <c r="G28" s="68">
        <f>+'Public Safety'!G28/'Public Safety'!K28</f>
        <v>0.15676187831323915</v>
      </c>
      <c r="H28" s="68">
        <f>+'Public Safety'!H28/'Public Safety'!K28</f>
        <v>5.1326607365027171E-3</v>
      </c>
      <c r="I28" s="68">
        <f>+'Public Safety'!I28/'Public Safety'!K28</f>
        <v>0</v>
      </c>
      <c r="J28" s="68">
        <f>+'Public Safety'!J28/'Public Safety'!K28</f>
        <v>1.6179583203535516E-7</v>
      </c>
      <c r="K28" s="69">
        <f t="shared" si="0"/>
        <v>1</v>
      </c>
    </row>
    <row r="29" spans="1:11">
      <c r="A29" s="1" t="s">
        <v>53</v>
      </c>
      <c r="B29" s="68">
        <f>+'Public Safety'!B29/'Public Safety'!K29</f>
        <v>0.39181951755560723</v>
      </c>
      <c r="C29" s="68">
        <f>+'Public Safety'!C29/'Public Safety'!K29</f>
        <v>6.4140030279904073E-2</v>
      </c>
      <c r="D29" s="68">
        <f>+'Public Safety'!D29/'Public Safety'!K29</f>
        <v>0.24742851136514302</v>
      </c>
      <c r="E29" s="68">
        <f>+'Public Safety'!E29/'Public Safety'!K29</f>
        <v>2.2005981967489863E-2</v>
      </c>
      <c r="F29" s="68">
        <f>+'Public Safety'!F29/'Public Safety'!K29</f>
        <v>0.11108069634980595</v>
      </c>
      <c r="G29" s="68">
        <f>+'Public Safety'!G29/'Public Safety'!K29</f>
        <v>0.14322678433577826</v>
      </c>
      <c r="H29" s="68">
        <f>+'Public Safety'!H29/'Public Safety'!K29</f>
        <v>7.0630106153914763E-3</v>
      </c>
      <c r="I29" s="68">
        <f>+'Public Safety'!I29/'Public Safety'!K29</f>
        <v>0</v>
      </c>
      <c r="J29" s="68">
        <f>+'Public Safety'!J29/'Public Safety'!K29</f>
        <v>1.3235467530880077E-2</v>
      </c>
      <c r="K29" s="69">
        <f t="shared" si="0"/>
        <v>1</v>
      </c>
    </row>
    <row r="30" spans="1:11">
      <c r="A30" s="1" t="s">
        <v>54</v>
      </c>
      <c r="B30" s="68">
        <f>+'Public Safety'!B30/'Public Safety'!K30</f>
        <v>0.40386179988030585</v>
      </c>
      <c r="C30" s="68">
        <f>+'Public Safety'!C30/'Public Safety'!K30</f>
        <v>0.18915367405062361</v>
      </c>
      <c r="D30" s="68">
        <f>+'Public Safety'!D30/'Public Safety'!K30</f>
        <v>0.2591341942269384</v>
      </c>
      <c r="E30" s="68">
        <f>+'Public Safety'!E30/'Public Safety'!K30</f>
        <v>4.5941935088472684E-2</v>
      </c>
      <c r="F30" s="68">
        <f>+'Public Safety'!F30/'Public Safety'!K30</f>
        <v>4.7364095974264829E-3</v>
      </c>
      <c r="G30" s="68">
        <f>+'Public Safety'!G30/'Public Safety'!K30</f>
        <v>5.3821569653478701E-2</v>
      </c>
      <c r="H30" s="68">
        <f>+'Public Safety'!H30/'Public Safety'!K30</f>
        <v>9.009012983597223E-3</v>
      </c>
      <c r="I30" s="68">
        <f>+'Public Safety'!I30/'Public Safety'!K30</f>
        <v>7.9484788186196258E-4</v>
      </c>
      <c r="J30" s="68">
        <f>+'Public Safety'!J30/'Public Safety'!K30</f>
        <v>3.3546556637295062E-2</v>
      </c>
      <c r="K30" s="69">
        <f t="shared" si="0"/>
        <v>1</v>
      </c>
    </row>
    <row r="31" spans="1:11">
      <c r="A31" s="1" t="s">
        <v>55</v>
      </c>
      <c r="B31" s="68">
        <f>+'Public Safety'!B31/'Public Safety'!K31</f>
        <v>0.59769402126586424</v>
      </c>
      <c r="C31" s="68">
        <f>+'Public Safety'!C31/'Public Safety'!K31</f>
        <v>1.2701831636727676E-2</v>
      </c>
      <c r="D31" s="68">
        <f>+'Public Safety'!D31/'Public Safety'!K31</f>
        <v>4.5019363051791918E-2</v>
      </c>
      <c r="E31" s="68">
        <f>+'Public Safety'!E31/'Public Safety'!K31</f>
        <v>1.5398527729034116E-2</v>
      </c>
      <c r="F31" s="68">
        <f>+'Public Safety'!F31/'Public Safety'!K31</f>
        <v>2.5574491240058103E-2</v>
      </c>
      <c r="G31" s="68">
        <f>+'Public Safety'!G31/'Public Safety'!K31</f>
        <v>0.25948079921183614</v>
      </c>
      <c r="H31" s="68">
        <f>+'Public Safety'!H31/'Public Safety'!K31</f>
        <v>7.7075988011149543E-3</v>
      </c>
      <c r="I31" s="68">
        <f>+'Public Safety'!I31/'Public Safety'!K31</f>
        <v>0</v>
      </c>
      <c r="J31" s="68">
        <f>+'Public Safety'!J31/'Public Safety'!K31</f>
        <v>3.6423367063572777E-2</v>
      </c>
      <c r="K31" s="69">
        <f t="shared" si="0"/>
        <v>0.99999999999999989</v>
      </c>
    </row>
    <row r="32" spans="1:11">
      <c r="A32" s="1" t="s">
        <v>56</v>
      </c>
      <c r="B32" s="68">
        <f>+'Public Safety'!B32/'Public Safety'!K32</f>
        <v>0.31539615083469813</v>
      </c>
      <c r="C32" s="68">
        <f>+'Public Safety'!C32/'Public Safety'!K32</f>
        <v>0.40731705991078015</v>
      </c>
      <c r="D32" s="68">
        <f>+'Public Safety'!D32/'Public Safety'!K32</f>
        <v>0.21622201173657796</v>
      </c>
      <c r="E32" s="68">
        <f>+'Public Safety'!E32/'Public Safety'!K32</f>
        <v>4.4112610879883864E-2</v>
      </c>
      <c r="F32" s="68">
        <f>+'Public Safety'!F32/'Public Safety'!K32</f>
        <v>1.2482643163184278E-2</v>
      </c>
      <c r="G32" s="68">
        <f>+'Public Safety'!G32/'Public Safety'!K32</f>
        <v>0</v>
      </c>
      <c r="H32" s="68">
        <f>+'Public Safety'!H32/'Public Safety'!K32</f>
        <v>4.41592323282576E-3</v>
      </c>
      <c r="I32" s="68">
        <f>+'Public Safety'!I32/'Public Safety'!K32</f>
        <v>0</v>
      </c>
      <c r="J32" s="68">
        <f>+'Public Safety'!J32/'Public Safety'!K32</f>
        <v>5.3600242049861425E-5</v>
      </c>
      <c r="K32" s="69">
        <f t="shared" si="0"/>
        <v>1</v>
      </c>
    </row>
    <row r="33" spans="1:11">
      <c r="A33" s="1" t="s">
        <v>57</v>
      </c>
      <c r="B33" s="68">
        <f>+'Public Safety'!B33/'Public Safety'!K33</f>
        <v>0.36062270974192256</v>
      </c>
      <c r="C33" s="68">
        <f>+'Public Safety'!C33/'Public Safety'!K33</f>
        <v>2.5428438640967316E-3</v>
      </c>
      <c r="D33" s="68">
        <f>+'Public Safety'!D33/'Public Safety'!K33</f>
        <v>0.25331356422205181</v>
      </c>
      <c r="E33" s="68">
        <f>+'Public Safety'!E33/'Public Safety'!K33</f>
        <v>1.5178329542157396E-2</v>
      </c>
      <c r="F33" s="68">
        <f>+'Public Safety'!F33/'Public Safety'!K33</f>
        <v>2.5604649095191993E-2</v>
      </c>
      <c r="G33" s="68">
        <f>+'Public Safety'!G33/'Public Safety'!K33</f>
        <v>0.32925077509787448</v>
      </c>
      <c r="H33" s="68">
        <f>+'Public Safety'!H33/'Public Safety'!K33</f>
        <v>8.1979786724928321E-3</v>
      </c>
      <c r="I33" s="68">
        <f>+'Public Safety'!I33/'Public Safety'!K33</f>
        <v>0</v>
      </c>
      <c r="J33" s="68">
        <f>+'Public Safety'!J33/'Public Safety'!K33</f>
        <v>5.2891497642121622E-3</v>
      </c>
      <c r="K33" s="69">
        <f t="shared" si="0"/>
        <v>0.99999999999999989</v>
      </c>
    </row>
    <row r="34" spans="1:11">
      <c r="A34" s="1" t="s">
        <v>58</v>
      </c>
      <c r="B34" s="68">
        <f>+'Public Safety'!B34/'Public Safety'!K34</f>
        <v>0.30854621936222076</v>
      </c>
      <c r="C34" s="68">
        <f>+'Public Safety'!C34/'Public Safety'!K34</f>
        <v>0.11157568457826494</v>
      </c>
      <c r="D34" s="68">
        <f>+'Public Safety'!D34/'Public Safety'!K34</f>
        <v>0.14871475501463896</v>
      </c>
      <c r="E34" s="68">
        <f>+'Public Safety'!E34/'Public Safety'!K34</f>
        <v>1.0403837050762005E-2</v>
      </c>
      <c r="F34" s="68">
        <f>+'Public Safety'!F34/'Public Safety'!K34</f>
        <v>0.27277842152180265</v>
      </c>
      <c r="G34" s="68">
        <f>+'Public Safety'!G34/'Public Safety'!K34</f>
        <v>0.14494146425799653</v>
      </c>
      <c r="H34" s="68">
        <f>+'Public Safety'!H34/'Public Safety'!K34</f>
        <v>3.039618214314142E-3</v>
      </c>
      <c r="I34" s="68">
        <f>+'Public Safety'!I34/'Public Safety'!K34</f>
        <v>0</v>
      </c>
      <c r="J34" s="68">
        <f>+'Public Safety'!J34/'Public Safety'!K34</f>
        <v>0</v>
      </c>
      <c r="K34" s="69">
        <f t="shared" si="0"/>
        <v>0.99999999999999989</v>
      </c>
    </row>
    <row r="35" spans="1:11">
      <c r="A35" s="1" t="s">
        <v>59</v>
      </c>
      <c r="B35" s="68">
        <f>+'Public Safety'!B35/'Public Safety'!K35</f>
        <v>0.31583764083074845</v>
      </c>
      <c r="C35" s="68">
        <f>+'Public Safety'!C35/'Public Safety'!K35</f>
        <v>2.2022325220278884E-2</v>
      </c>
      <c r="D35" s="68">
        <f>+'Public Safety'!D35/'Public Safety'!K35</f>
        <v>0.25066698728211645</v>
      </c>
      <c r="E35" s="68">
        <f>+'Public Safety'!E35/'Public Safety'!K35</f>
        <v>3.7437829243837942E-2</v>
      </c>
      <c r="F35" s="68">
        <f>+'Public Safety'!F35/'Public Safety'!K35</f>
        <v>5.1277042656278395E-2</v>
      </c>
      <c r="G35" s="68">
        <f>+'Public Safety'!G35/'Public Safety'!K35</f>
        <v>0.20002911501481713</v>
      </c>
      <c r="H35" s="68">
        <f>+'Public Safety'!H35/'Public Safety'!K35</f>
        <v>9.1492852294770052E-3</v>
      </c>
      <c r="I35" s="68">
        <f>+'Public Safety'!I35/'Public Safety'!K35</f>
        <v>0</v>
      </c>
      <c r="J35" s="68">
        <f>+'Public Safety'!J35/'Public Safety'!K35</f>
        <v>0.11357977452244576</v>
      </c>
      <c r="K35" s="69">
        <f t="shared" si="0"/>
        <v>1</v>
      </c>
    </row>
    <row r="36" spans="1:11">
      <c r="A36" s="1" t="s">
        <v>60</v>
      </c>
      <c r="B36" s="68">
        <f>+'Public Safety'!B36/'Public Safety'!K36</f>
        <v>0.35995306939575777</v>
      </c>
      <c r="C36" s="68">
        <f>+'Public Safety'!C36/'Public Safety'!K36</f>
        <v>0.16612346815183568</v>
      </c>
      <c r="D36" s="68">
        <f>+'Public Safety'!D36/'Public Safety'!K36</f>
        <v>0.19739340078429354</v>
      </c>
      <c r="E36" s="68">
        <f>+'Public Safety'!E36/'Public Safety'!K36</f>
        <v>2.4808580910123619E-2</v>
      </c>
      <c r="F36" s="68">
        <f>+'Public Safety'!F36/'Public Safety'!K36</f>
        <v>2.2191718382235832E-2</v>
      </c>
      <c r="G36" s="68">
        <f>+'Public Safety'!G36/'Public Safety'!K36</f>
        <v>0.19834660138264679</v>
      </c>
      <c r="H36" s="68">
        <f>+'Public Safety'!H36/'Public Safety'!K36</f>
        <v>5.7510712106064931E-3</v>
      </c>
      <c r="I36" s="68">
        <f>+'Public Safety'!I36/'Public Safety'!K36</f>
        <v>0</v>
      </c>
      <c r="J36" s="68">
        <f>+'Public Safety'!J36/'Public Safety'!K36</f>
        <v>2.5432089782500236E-2</v>
      </c>
      <c r="K36" s="69">
        <f t="shared" si="0"/>
        <v>1</v>
      </c>
    </row>
    <row r="37" spans="1:11">
      <c r="A37" s="1" t="s">
        <v>61</v>
      </c>
      <c r="B37" s="68">
        <f>+'Public Safety'!B37/'Public Safety'!K37</f>
        <v>0.54032548776601108</v>
      </c>
      <c r="C37" s="68">
        <f>+'Public Safety'!C37/'Public Safety'!K37</f>
        <v>4.80485217519385E-3</v>
      </c>
      <c r="D37" s="68">
        <f>+'Public Safety'!D37/'Public Safety'!K37</f>
        <v>0.21279751557793408</v>
      </c>
      <c r="E37" s="68">
        <f>+'Public Safety'!E37/'Public Safety'!K37</f>
        <v>3.3574836942505501E-2</v>
      </c>
      <c r="F37" s="68">
        <f>+'Public Safety'!F37/'Public Safety'!K37</f>
        <v>2.3373034090616335E-2</v>
      </c>
      <c r="G37" s="68">
        <f>+'Public Safety'!G37/'Public Safety'!K37</f>
        <v>0.14331878157792372</v>
      </c>
      <c r="H37" s="68">
        <f>+'Public Safety'!H37/'Public Safety'!K37</f>
        <v>1.3208205533235581E-2</v>
      </c>
      <c r="I37" s="68">
        <f>+'Public Safety'!I37/'Public Safety'!K37</f>
        <v>0</v>
      </c>
      <c r="J37" s="68">
        <f>+'Public Safety'!J37/'Public Safety'!K37</f>
        <v>2.8597286336579871E-2</v>
      </c>
      <c r="K37" s="69">
        <f t="shared" si="0"/>
        <v>1</v>
      </c>
    </row>
    <row r="38" spans="1:11">
      <c r="A38" s="1" t="s">
        <v>62</v>
      </c>
      <c r="B38" s="68">
        <f>+'Public Safety'!B38/'Public Safety'!K38</f>
        <v>0.32435026986359833</v>
      </c>
      <c r="C38" s="68">
        <f>+'Public Safety'!C38/'Public Safety'!K38</f>
        <v>7.7003579596600022E-2</v>
      </c>
      <c r="D38" s="68">
        <f>+'Public Safety'!D38/'Public Safety'!K38</f>
        <v>0.36698171837084592</v>
      </c>
      <c r="E38" s="68">
        <f>+'Public Safety'!E38/'Public Safety'!K38</f>
        <v>1.7880767397026064E-2</v>
      </c>
      <c r="F38" s="68">
        <f>+'Public Safety'!F38/'Public Safety'!K38</f>
        <v>1.388402776028491E-2</v>
      </c>
      <c r="G38" s="68">
        <f>+'Public Safety'!G38/'Public Safety'!K38</f>
        <v>0.17795636655898789</v>
      </c>
      <c r="H38" s="68">
        <f>+'Public Safety'!H38/'Public Safety'!K38</f>
        <v>6.8853809288915938E-3</v>
      </c>
      <c r="I38" s="68">
        <f>+'Public Safety'!I38/'Public Safety'!K38</f>
        <v>0</v>
      </c>
      <c r="J38" s="68">
        <f>+'Public Safety'!J38/'Public Safety'!K38</f>
        <v>1.5057889523765262E-2</v>
      </c>
      <c r="K38" s="69">
        <f t="shared" si="0"/>
        <v>0.99999999999999989</v>
      </c>
    </row>
    <row r="39" spans="1:11">
      <c r="A39" s="1" t="s">
        <v>63</v>
      </c>
      <c r="B39" s="68">
        <f>+'Public Safety'!B39/'Public Safety'!K39</f>
        <v>0.32487585233069405</v>
      </c>
      <c r="C39" s="68">
        <f>+'Public Safety'!C39/'Public Safety'!K39</f>
        <v>9.9436409071958831E-2</v>
      </c>
      <c r="D39" s="68">
        <f>+'Public Safety'!D39/'Public Safety'!K39</f>
        <v>0.20376564003969078</v>
      </c>
      <c r="E39" s="68">
        <f>+'Public Safety'!E39/'Public Safety'!K39</f>
        <v>2.5660818588273699E-2</v>
      </c>
      <c r="F39" s="68">
        <f>+'Public Safety'!F39/'Public Safety'!K39</f>
        <v>3.5187419848187601E-2</v>
      </c>
      <c r="G39" s="68">
        <f>+'Public Safety'!G39/'Public Safety'!K39</f>
        <v>0.2368505938009953</v>
      </c>
      <c r="H39" s="68">
        <f>+'Public Safety'!H39/'Public Safety'!K39</f>
        <v>6.5943369180102643E-3</v>
      </c>
      <c r="I39" s="68">
        <f>+'Public Safety'!I39/'Public Safety'!K39</f>
        <v>0</v>
      </c>
      <c r="J39" s="68">
        <f>+'Public Safety'!J39/'Public Safety'!K39</f>
        <v>6.7628929402189494E-2</v>
      </c>
      <c r="K39" s="69">
        <f t="shared" si="0"/>
        <v>1</v>
      </c>
    </row>
    <row r="40" spans="1:11">
      <c r="A40" s="1" t="s">
        <v>64</v>
      </c>
      <c r="B40" s="68">
        <f>+'Public Safety'!B40/'Public Safety'!K40</f>
        <v>0.43907771658590677</v>
      </c>
      <c r="C40" s="68">
        <f>+'Public Safety'!C40/'Public Safety'!K40</f>
        <v>1.8194615755495556E-2</v>
      </c>
      <c r="D40" s="68">
        <f>+'Public Safety'!D40/'Public Safety'!K40</f>
        <v>0.22224026262165994</v>
      </c>
      <c r="E40" s="68">
        <f>+'Public Safety'!E40/'Public Safety'!K40</f>
        <v>1.2789479304606615E-2</v>
      </c>
      <c r="F40" s="68">
        <f>+'Public Safety'!F40/'Public Safety'!K40</f>
        <v>6.0153966079975418E-2</v>
      </c>
      <c r="G40" s="68">
        <f>+'Public Safety'!G40/'Public Safety'!K40</f>
        <v>0.12569444626303311</v>
      </c>
      <c r="H40" s="68">
        <f>+'Public Safety'!H40/'Public Safety'!K40</f>
        <v>8.6945996064283181E-3</v>
      </c>
      <c r="I40" s="68">
        <f>+'Public Safety'!I40/'Public Safety'!K40</f>
        <v>0</v>
      </c>
      <c r="J40" s="68">
        <f>+'Public Safety'!J40/'Public Safety'!K40</f>
        <v>0.11315491378289427</v>
      </c>
      <c r="K40" s="69">
        <f t="shared" si="0"/>
        <v>1</v>
      </c>
    </row>
    <row r="41" spans="1:11">
      <c r="A41" s="1" t="s">
        <v>65</v>
      </c>
      <c r="B41" s="68">
        <f>+'Public Safety'!B41/'Public Safety'!K41</f>
        <v>4.4086661615047068E-2</v>
      </c>
      <c r="C41" s="68">
        <f>+'Public Safety'!C41/'Public Safety'!K41</f>
        <v>0.11357581317276444</v>
      </c>
      <c r="D41" s="68">
        <f>+'Public Safety'!D41/'Public Safety'!K41</f>
        <v>0</v>
      </c>
      <c r="E41" s="68">
        <f>+'Public Safety'!E41/'Public Safety'!K41</f>
        <v>7.7991486961123416E-2</v>
      </c>
      <c r="F41" s="68">
        <f>+'Public Safety'!F41/'Public Safety'!K41</f>
        <v>0.11722097540751113</v>
      </c>
      <c r="G41" s="68">
        <f>+'Public Safety'!G41/'Public Safety'!K41</f>
        <v>0.63533707598112288</v>
      </c>
      <c r="H41" s="68">
        <f>+'Public Safety'!H41/'Public Safety'!K41</f>
        <v>1.1787986862431092E-2</v>
      </c>
      <c r="I41" s="68">
        <f>+'Public Safety'!I41/'Public Safety'!K41</f>
        <v>0</v>
      </c>
      <c r="J41" s="68">
        <f>+'Public Safety'!J41/'Public Safety'!K41</f>
        <v>0</v>
      </c>
      <c r="K41" s="69">
        <f t="shared" si="0"/>
        <v>1</v>
      </c>
    </row>
    <row r="42" spans="1:11">
      <c r="A42" s="1" t="s">
        <v>66</v>
      </c>
      <c r="B42" s="68">
        <f>+'Public Safety'!B42/'Public Safety'!K42</f>
        <v>0.54117715448336001</v>
      </c>
      <c r="C42" s="68">
        <f>+'Public Safety'!C42/'Public Safety'!K42</f>
        <v>0</v>
      </c>
      <c r="D42" s="68">
        <f>+'Public Safety'!D42/'Public Safety'!K42</f>
        <v>0.18137480017439325</v>
      </c>
      <c r="E42" s="68">
        <f>+'Public Safety'!E42/'Public Safety'!K42</f>
        <v>6.5414910623455891E-2</v>
      </c>
      <c r="F42" s="68">
        <f>+'Public Safety'!F42/'Public Safety'!K42</f>
        <v>8.0325534079348934E-2</v>
      </c>
      <c r="G42" s="68">
        <f>+'Public Safety'!G42/'Public Safety'!K42</f>
        <v>0.10898415927917454</v>
      </c>
      <c r="H42" s="68">
        <f>+'Public Safety'!H42/'Public Safety'!K42</f>
        <v>1.1440197645691033E-2</v>
      </c>
      <c r="I42" s="68">
        <f>+'Public Safety'!I42/'Public Safety'!K42</f>
        <v>0</v>
      </c>
      <c r="J42" s="68">
        <f>+'Public Safety'!J42/'Public Safety'!K42</f>
        <v>1.128324371457637E-2</v>
      </c>
      <c r="K42" s="69">
        <f t="shared" si="0"/>
        <v>0.99999999999999989</v>
      </c>
    </row>
    <row r="43" spans="1:11">
      <c r="A43" s="1" t="s">
        <v>67</v>
      </c>
      <c r="B43" s="68">
        <f>+'Public Safety'!B43/'Public Safety'!K43</f>
        <v>0.27745620228052703</v>
      </c>
      <c r="C43" s="68">
        <f>+'Public Safety'!C43/'Public Safety'!K43</f>
        <v>0.24564135012161745</v>
      </c>
      <c r="D43" s="68">
        <f>+'Public Safety'!D43/'Public Safety'!K43</f>
        <v>0.19676341177993295</v>
      </c>
      <c r="E43" s="68">
        <f>+'Public Safety'!E43/'Public Safety'!K43</f>
        <v>2.6475917652410853E-2</v>
      </c>
      <c r="F43" s="68">
        <f>+'Public Safety'!F43/'Public Safety'!K43</f>
        <v>6.3054941253511201E-2</v>
      </c>
      <c r="G43" s="68">
        <f>+'Public Safety'!G43/'Public Safety'!K43</f>
        <v>0.11974816070841589</v>
      </c>
      <c r="H43" s="68">
        <f>+'Public Safety'!H43/'Public Safety'!K43</f>
        <v>2.1028068162602432E-2</v>
      </c>
      <c r="I43" s="68">
        <f>+'Public Safety'!I43/'Public Safety'!K43</f>
        <v>0</v>
      </c>
      <c r="J43" s="68">
        <f>+'Public Safety'!J43/'Public Safety'!K43</f>
        <v>4.9831948040982219E-2</v>
      </c>
      <c r="K43" s="69">
        <f t="shared" si="0"/>
        <v>1</v>
      </c>
    </row>
    <row r="44" spans="1:11">
      <c r="A44" s="1" t="s">
        <v>68</v>
      </c>
      <c r="B44" s="68">
        <f>+'Public Safety'!B44/'Public Safety'!K44</f>
        <v>0.3828555217309742</v>
      </c>
      <c r="C44" s="68">
        <f>+'Public Safety'!C44/'Public Safety'!K44</f>
        <v>5.7708761242383062E-2</v>
      </c>
      <c r="D44" s="68">
        <f>+'Public Safety'!D44/'Public Safety'!K44</f>
        <v>0.17677819381747095</v>
      </c>
      <c r="E44" s="68">
        <f>+'Public Safety'!E44/'Public Safety'!K44</f>
        <v>4.2882406749000609E-2</v>
      </c>
      <c r="F44" s="68">
        <f>+'Public Safety'!F44/'Public Safety'!K44</f>
        <v>1.9092702398773705E-2</v>
      </c>
      <c r="G44" s="68">
        <f>+'Public Safety'!G44/'Public Safety'!K44</f>
        <v>0.28939746020638046</v>
      </c>
      <c r="H44" s="68">
        <f>+'Public Safety'!H44/'Public Safety'!K44</f>
        <v>3.1806363630461532E-3</v>
      </c>
      <c r="I44" s="68">
        <f>+'Public Safety'!I44/'Public Safety'!K44</f>
        <v>0</v>
      </c>
      <c r="J44" s="68">
        <f>+'Public Safety'!J44/'Public Safety'!K44</f>
        <v>2.8104317491970884E-2</v>
      </c>
      <c r="K44" s="69">
        <f t="shared" si="0"/>
        <v>0.99999999999999989</v>
      </c>
    </row>
    <row r="45" spans="1:11">
      <c r="A45" s="1" t="s">
        <v>69</v>
      </c>
      <c r="B45" s="68">
        <f>+'Public Safety'!B45/'Public Safety'!K45</f>
        <v>0.42190283203367268</v>
      </c>
      <c r="C45" s="68">
        <f>+'Public Safety'!C45/'Public Safety'!K45</f>
        <v>0.27641417659496853</v>
      </c>
      <c r="D45" s="68">
        <f>+'Public Safety'!D45/'Public Safety'!K45</f>
        <v>0.22259481977941339</v>
      </c>
      <c r="E45" s="68">
        <f>+'Public Safety'!E45/'Public Safety'!K45</f>
        <v>4.4919320224868749E-4</v>
      </c>
      <c r="F45" s="68">
        <f>+'Public Safety'!F45/'Public Safety'!K45</f>
        <v>5.1386189775013196E-3</v>
      </c>
      <c r="G45" s="68">
        <f>+'Public Safety'!G45/'Public Safety'!K45</f>
        <v>8.7192290505372257E-3</v>
      </c>
      <c r="H45" s="68">
        <f>+'Public Safety'!H45/'Public Safety'!K45</f>
        <v>8.7592703255302117E-3</v>
      </c>
      <c r="I45" s="68">
        <f>+'Public Safety'!I45/'Public Safety'!K45</f>
        <v>4.2498960654577922E-2</v>
      </c>
      <c r="J45" s="68">
        <f>+'Public Safety'!J45/'Public Safety'!K45</f>
        <v>1.3522899381550059E-2</v>
      </c>
      <c r="K45" s="69">
        <f t="shared" si="0"/>
        <v>1.0000000000000002</v>
      </c>
    </row>
    <row r="46" spans="1:11">
      <c r="A46" s="1" t="s">
        <v>70</v>
      </c>
      <c r="B46" s="68">
        <f>+'Public Safety'!B46/'Public Safety'!K46</f>
        <v>0.39085525114636577</v>
      </c>
      <c r="C46" s="68">
        <f>+'Public Safety'!C46/'Public Safety'!K46</f>
        <v>0.10495118903655971</v>
      </c>
      <c r="D46" s="68">
        <f>+'Public Safety'!D46/'Public Safety'!K46</f>
        <v>3.7793979172656027E-2</v>
      </c>
      <c r="E46" s="68">
        <f>+'Public Safety'!E46/'Public Safety'!K46</f>
        <v>4.6755429240264733E-2</v>
      </c>
      <c r="F46" s="68">
        <f>+'Public Safety'!F46/'Public Safety'!K46</f>
        <v>5.432719927428363E-2</v>
      </c>
      <c r="G46" s="68">
        <f>+'Public Safety'!G46/'Public Safety'!K46</f>
        <v>1.5410651702524321E-2</v>
      </c>
      <c r="H46" s="68">
        <f>+'Public Safety'!H46/'Public Safety'!K46</f>
        <v>5.6439848765815464E-3</v>
      </c>
      <c r="I46" s="68">
        <f>+'Public Safety'!I46/'Public Safety'!K46</f>
        <v>0</v>
      </c>
      <c r="J46" s="68">
        <f>+'Public Safety'!J46/'Public Safety'!K46</f>
        <v>0.34426231555076425</v>
      </c>
      <c r="K46" s="69">
        <f t="shared" si="0"/>
        <v>1</v>
      </c>
    </row>
    <row r="47" spans="1:11">
      <c r="A47" s="1" t="s">
        <v>71</v>
      </c>
      <c r="B47" s="68">
        <f>+'Public Safety'!B47/'Public Safety'!K47</f>
        <v>0.33342742216577564</v>
      </c>
      <c r="C47" s="68">
        <f>+'Public Safety'!C47/'Public Safety'!K47</f>
        <v>0.16902232842743903</v>
      </c>
      <c r="D47" s="68">
        <f>+'Public Safety'!D47/'Public Safety'!K47</f>
        <v>0.17109294998282823</v>
      </c>
      <c r="E47" s="68">
        <f>+'Public Safety'!E47/'Public Safety'!K47</f>
        <v>1.5372549530764244E-2</v>
      </c>
      <c r="F47" s="68">
        <f>+'Public Safety'!F47/'Public Safety'!K47</f>
        <v>6.9230542738632092E-2</v>
      </c>
      <c r="G47" s="68">
        <f>+'Public Safety'!G47/'Public Safety'!K47</f>
        <v>0.19969715763200124</v>
      </c>
      <c r="H47" s="68">
        <f>+'Public Safety'!H47/'Public Safety'!K47</f>
        <v>6.6999596978279769E-3</v>
      </c>
      <c r="I47" s="68">
        <f>+'Public Safety'!I47/'Public Safety'!K47</f>
        <v>0</v>
      </c>
      <c r="J47" s="68">
        <f>+'Public Safety'!J47/'Public Safety'!K47</f>
        <v>3.5457089824731523E-2</v>
      </c>
      <c r="K47" s="69">
        <f t="shared" si="0"/>
        <v>0.99999999999999989</v>
      </c>
    </row>
    <row r="48" spans="1:11">
      <c r="A48" s="1" t="s">
        <v>72</v>
      </c>
      <c r="B48" s="68">
        <f>+'Public Safety'!B48/'Public Safety'!K48</f>
        <v>0.56274275205938029</v>
      </c>
      <c r="C48" s="68">
        <f>+'Public Safety'!C48/'Public Safety'!K48</f>
        <v>5.2690715175605191E-4</v>
      </c>
      <c r="D48" s="68">
        <f>+'Public Safety'!D48/'Public Safety'!K48</f>
        <v>0.21778374756262561</v>
      </c>
      <c r="E48" s="68">
        <f>+'Public Safety'!E48/'Public Safety'!K48</f>
        <v>2.9985023624719161E-2</v>
      </c>
      <c r="F48" s="68">
        <f>+'Public Safety'!F48/'Public Safety'!K48</f>
        <v>3.4669379140774975E-2</v>
      </c>
      <c r="G48" s="68">
        <f>+'Public Safety'!G48/'Public Safety'!K48</f>
        <v>0.12761717286458354</v>
      </c>
      <c r="H48" s="68">
        <f>+'Public Safety'!H48/'Public Safety'!K48</f>
        <v>7.2271902202739463E-3</v>
      </c>
      <c r="I48" s="68">
        <f>+'Public Safety'!I48/'Public Safety'!K48</f>
        <v>0</v>
      </c>
      <c r="J48" s="68">
        <f>+'Public Safety'!J48/'Public Safety'!K48</f>
        <v>1.9447827375886437E-2</v>
      </c>
      <c r="K48" s="69">
        <f t="shared" si="0"/>
        <v>1</v>
      </c>
    </row>
    <row r="49" spans="1:11">
      <c r="A49" s="1" t="s">
        <v>73</v>
      </c>
      <c r="B49" s="68">
        <f>+'Public Safety'!B49/'Public Safety'!K49</f>
        <v>0.39376218051767631</v>
      </c>
      <c r="C49" s="68">
        <f>+'Public Safety'!C49/'Public Safety'!K49</f>
        <v>0.14270264798953455</v>
      </c>
      <c r="D49" s="68">
        <f>+'Public Safety'!D49/'Public Safety'!K49</f>
        <v>0.25884280104157509</v>
      </c>
      <c r="E49" s="68">
        <f>+'Public Safety'!E49/'Public Safety'!K49</f>
        <v>3.6036184199058949E-2</v>
      </c>
      <c r="F49" s="68">
        <f>+'Public Safety'!F49/'Public Safety'!K49</f>
        <v>1.1943515495236435E-2</v>
      </c>
      <c r="G49" s="68">
        <f>+'Public Safety'!G49/'Public Safety'!K49</f>
        <v>0.11686513467527185</v>
      </c>
      <c r="H49" s="68">
        <f>+'Public Safety'!H49/'Public Safety'!K49</f>
        <v>3.6030893559844328E-3</v>
      </c>
      <c r="I49" s="68">
        <f>+'Public Safety'!I49/'Public Safety'!K49</f>
        <v>0</v>
      </c>
      <c r="J49" s="68">
        <f>+'Public Safety'!J49/'Public Safety'!K49</f>
        <v>3.6244446725662349E-2</v>
      </c>
      <c r="K49" s="69">
        <f t="shared" si="0"/>
        <v>1</v>
      </c>
    </row>
    <row r="50" spans="1:11">
      <c r="A50" s="1" t="s">
        <v>74</v>
      </c>
      <c r="B50" s="68">
        <f>+'Public Safety'!B50/'Public Safety'!K50</f>
        <v>0.38102351208646951</v>
      </c>
      <c r="C50" s="68">
        <f>+'Public Safety'!C50/'Public Safety'!K50</f>
        <v>0.26362216574788927</v>
      </c>
      <c r="D50" s="68">
        <f>+'Public Safety'!D50/'Public Safety'!K50</f>
        <v>0.27263316474085092</v>
      </c>
      <c r="E50" s="68">
        <f>+'Public Safety'!E50/'Public Safety'!K50</f>
        <v>5.5752186744713571E-2</v>
      </c>
      <c r="F50" s="68">
        <f>+'Public Safety'!F50/'Public Safety'!K50</f>
        <v>1.4264875150199492E-2</v>
      </c>
      <c r="G50" s="68">
        <f>+'Public Safety'!G50/'Public Safety'!K50</f>
        <v>0</v>
      </c>
      <c r="H50" s="68">
        <f>+'Public Safety'!H50/'Public Safety'!K50</f>
        <v>7.7110725290834023E-3</v>
      </c>
      <c r="I50" s="68">
        <f>+'Public Safety'!I50/'Public Safety'!K50</f>
        <v>4.4888581855180381E-4</v>
      </c>
      <c r="J50" s="68">
        <f>+'Public Safety'!J50/'Public Safety'!K50</f>
        <v>4.5441371822420472E-3</v>
      </c>
      <c r="K50" s="69">
        <f t="shared" si="0"/>
        <v>1</v>
      </c>
    </row>
    <row r="51" spans="1:11">
      <c r="A51" s="1" t="s">
        <v>75</v>
      </c>
      <c r="B51" s="68">
        <f>+'Public Safety'!B51/'Public Safety'!K51</f>
        <v>0.46716610006452763</v>
      </c>
      <c r="C51" s="68">
        <f>+'Public Safety'!C51/'Public Safety'!K51</f>
        <v>0.28326346551435688</v>
      </c>
      <c r="D51" s="68">
        <f>+'Public Safety'!D51/'Public Safety'!K51</f>
        <v>0.21190174841785189</v>
      </c>
      <c r="E51" s="68">
        <f>+'Public Safety'!E51/'Public Safety'!K51</f>
        <v>2.2597391672260457E-2</v>
      </c>
      <c r="F51" s="68">
        <f>+'Public Safety'!F51/'Public Safety'!K51</f>
        <v>1.0475946938923373E-2</v>
      </c>
      <c r="G51" s="68">
        <f>+'Public Safety'!G51/'Public Safety'!K51</f>
        <v>0</v>
      </c>
      <c r="H51" s="68">
        <f>+'Public Safety'!H51/'Public Safety'!K51</f>
        <v>4.5953473920797953E-3</v>
      </c>
      <c r="I51" s="68">
        <f>+'Public Safety'!I51/'Public Safety'!K51</f>
        <v>0</v>
      </c>
      <c r="J51" s="68">
        <f>+'Public Safety'!J51/'Public Safety'!K51</f>
        <v>0</v>
      </c>
      <c r="K51" s="69">
        <f t="shared" si="0"/>
        <v>1.0000000000000002</v>
      </c>
    </row>
    <row r="52" spans="1:11">
      <c r="A52" s="1" t="s">
        <v>76</v>
      </c>
      <c r="B52" s="68">
        <f>+'Public Safety'!B52/'Public Safety'!K52</f>
        <v>0.47264241866400297</v>
      </c>
      <c r="C52" s="68">
        <f>+'Public Safety'!C52/'Public Safety'!K52</f>
        <v>0.30917154363341193</v>
      </c>
      <c r="D52" s="68">
        <f>+'Public Safety'!D52/'Public Safety'!K52</f>
        <v>0.17256674166701397</v>
      </c>
      <c r="E52" s="68">
        <f>+'Public Safety'!E52/'Public Safety'!K52</f>
        <v>2.0077019062403761E-2</v>
      </c>
      <c r="F52" s="68">
        <f>+'Public Safety'!F52/'Public Safety'!K52</f>
        <v>1.3126154782530899E-2</v>
      </c>
      <c r="G52" s="68">
        <f>+'Public Safety'!G52/'Public Safety'!K52</f>
        <v>0</v>
      </c>
      <c r="H52" s="68">
        <f>+'Public Safety'!H52/'Public Safety'!K52</f>
        <v>3.9068921065729435E-3</v>
      </c>
      <c r="I52" s="68">
        <f>+'Public Safety'!I52/'Public Safety'!K52</f>
        <v>1.5529023151919438E-3</v>
      </c>
      <c r="J52" s="68">
        <f>+'Public Safety'!J52/'Public Safety'!K52</f>
        <v>6.9563277688715688E-3</v>
      </c>
      <c r="K52" s="69">
        <f t="shared" si="0"/>
        <v>1</v>
      </c>
    </row>
    <row r="53" spans="1:11">
      <c r="A53" s="1" t="s">
        <v>77</v>
      </c>
      <c r="B53" s="68">
        <f>+'Public Safety'!B53/'Public Safety'!K53</f>
        <v>0.63279537787981921</v>
      </c>
      <c r="C53" s="68">
        <f>+'Public Safety'!C53/'Public Safety'!K53</f>
        <v>0.18220061454430544</v>
      </c>
      <c r="D53" s="68">
        <f>+'Public Safety'!D53/'Public Safety'!K53</f>
        <v>1.0500042855831408E-4</v>
      </c>
      <c r="E53" s="68">
        <f>+'Public Safety'!E53/'Public Safety'!K53</f>
        <v>2.3694442005351431E-2</v>
      </c>
      <c r="F53" s="68">
        <f>+'Public Safety'!F53/'Public Safety'!K53</f>
        <v>4.6749878449058618E-2</v>
      </c>
      <c r="G53" s="68">
        <f>+'Public Safety'!G53/'Public Safety'!K53</f>
        <v>8.5038242903112141E-2</v>
      </c>
      <c r="H53" s="68">
        <f>+'Public Safety'!H53/'Public Safety'!K53</f>
        <v>7.1475097059260145E-3</v>
      </c>
      <c r="I53" s="68">
        <f>+'Public Safety'!I53/'Public Safety'!K53</f>
        <v>1.2712635794144259E-3</v>
      </c>
      <c r="J53" s="68">
        <f>+'Public Safety'!J53/'Public Safety'!K53</f>
        <v>2.0997670504454415E-2</v>
      </c>
      <c r="K53" s="69">
        <f t="shared" si="0"/>
        <v>1</v>
      </c>
    </row>
    <row r="54" spans="1:11">
      <c r="A54" s="1" t="s">
        <v>78</v>
      </c>
      <c r="B54" s="68">
        <f>+'Public Safety'!B54/'Public Safety'!K54</f>
        <v>0.40952887291987866</v>
      </c>
      <c r="C54" s="68">
        <f>+'Public Safety'!C54/'Public Safety'!K54</f>
        <v>2.8120775959445319E-2</v>
      </c>
      <c r="D54" s="68">
        <f>+'Public Safety'!D54/'Public Safety'!K54</f>
        <v>0.29533375614649149</v>
      </c>
      <c r="E54" s="68">
        <f>+'Public Safety'!E54/'Public Safety'!K54</f>
        <v>1.3882617160376216E-2</v>
      </c>
      <c r="F54" s="68">
        <f>+'Public Safety'!F54/'Public Safety'!K54</f>
        <v>3.7078886497665241E-2</v>
      </c>
      <c r="G54" s="68">
        <f>+'Public Safety'!G54/'Public Safety'!K54</f>
        <v>0.19331508868019492</v>
      </c>
      <c r="H54" s="68">
        <f>+'Public Safety'!H54/'Public Safety'!K54</f>
        <v>1.0357427491523834E-2</v>
      </c>
      <c r="I54" s="68">
        <f>+'Public Safety'!I54/'Public Safety'!K54</f>
        <v>1.8684927241639489E-3</v>
      </c>
      <c r="J54" s="68">
        <f>+'Public Safety'!J54/'Public Safety'!K54</f>
        <v>1.0514082420260357E-2</v>
      </c>
      <c r="K54" s="69">
        <f t="shared" si="0"/>
        <v>0.99999999999999989</v>
      </c>
    </row>
    <row r="55" spans="1:11">
      <c r="A55" s="1" t="s">
        <v>79</v>
      </c>
      <c r="B55" s="68">
        <f>+'Public Safety'!B55/'Public Safety'!K55</f>
        <v>0.41178445709636313</v>
      </c>
      <c r="C55" s="68">
        <f>+'Public Safety'!C55/'Public Safety'!K55</f>
        <v>0.17126188167134015</v>
      </c>
      <c r="D55" s="68">
        <f>+'Public Safety'!D55/'Public Safety'!K55</f>
        <v>0.20644334095202524</v>
      </c>
      <c r="E55" s="68">
        <f>+'Public Safety'!E55/'Public Safety'!K55</f>
        <v>3.2521166549965494E-2</v>
      </c>
      <c r="F55" s="68">
        <f>+'Public Safety'!F55/'Public Safety'!K55</f>
        <v>3.4427176493387564E-2</v>
      </c>
      <c r="G55" s="68">
        <f>+'Public Safety'!G55/'Public Safety'!K55</f>
        <v>8.4987001896200398E-2</v>
      </c>
      <c r="H55" s="68">
        <f>+'Public Safety'!H55/'Public Safety'!K55</f>
        <v>1.9825521020501086E-2</v>
      </c>
      <c r="I55" s="68">
        <f>+'Public Safety'!I55/'Public Safety'!K55</f>
        <v>0</v>
      </c>
      <c r="J55" s="68">
        <f>+'Public Safety'!J55/'Public Safety'!K55</f>
        <v>3.8749454320216897E-2</v>
      </c>
      <c r="K55" s="69">
        <f t="shared" si="0"/>
        <v>0.99999999999999989</v>
      </c>
    </row>
    <row r="56" spans="1:11">
      <c r="A56" s="1" t="s">
        <v>80</v>
      </c>
      <c r="B56" s="68">
        <f>+'Public Safety'!B56/'Public Safety'!K56</f>
        <v>0.37161432078491258</v>
      </c>
      <c r="C56" s="68">
        <f>+'Public Safety'!C56/'Public Safety'!K56</f>
        <v>0.12487940680166168</v>
      </c>
      <c r="D56" s="68">
        <f>+'Public Safety'!D56/'Public Safety'!K56</f>
        <v>0.20153498009031018</v>
      </c>
      <c r="E56" s="68">
        <f>+'Public Safety'!E56/'Public Safety'!K56</f>
        <v>2.8639977639190042E-2</v>
      </c>
      <c r="F56" s="68">
        <f>+'Public Safety'!F56/'Public Safety'!K56</f>
        <v>2.9140137155536601E-2</v>
      </c>
      <c r="G56" s="68">
        <f>+'Public Safety'!G56/'Public Safety'!K56</f>
        <v>0.17674918943474296</v>
      </c>
      <c r="H56" s="68">
        <f>+'Public Safety'!H56/'Public Safety'!K56</f>
        <v>9.8603323826081772E-3</v>
      </c>
      <c r="I56" s="68">
        <f>+'Public Safety'!I56/'Public Safety'!K56</f>
        <v>0</v>
      </c>
      <c r="J56" s="68">
        <f>+'Public Safety'!J56/'Public Safety'!K56</f>
        <v>5.7581655711037807E-2</v>
      </c>
      <c r="K56" s="69">
        <f t="shared" si="0"/>
        <v>1.0000000000000002</v>
      </c>
    </row>
    <row r="57" spans="1:11">
      <c r="A57" s="1" t="s">
        <v>81</v>
      </c>
      <c r="B57" s="68">
        <f>+'Public Safety'!B57/'Public Safety'!K57</f>
        <v>0.51316408290234006</v>
      </c>
      <c r="C57" s="68">
        <f>+'Public Safety'!C57/'Public Safety'!K57</f>
        <v>0.20200103142664647</v>
      </c>
      <c r="D57" s="68">
        <f>+'Public Safety'!D57/'Public Safety'!K57</f>
        <v>6.1435204618884203E-3</v>
      </c>
      <c r="E57" s="68">
        <f>+'Public Safety'!E57/'Public Safety'!K57</f>
        <v>4.8609510668868539E-2</v>
      </c>
      <c r="F57" s="68">
        <f>+'Public Safety'!F57/'Public Safety'!K57</f>
        <v>0.1361182310559686</v>
      </c>
      <c r="G57" s="68">
        <f>+'Public Safety'!G57/'Public Safety'!K57</f>
        <v>6.9510606736011463E-2</v>
      </c>
      <c r="H57" s="68">
        <f>+'Public Safety'!H57/'Public Safety'!K57</f>
        <v>3.4583285595062496E-3</v>
      </c>
      <c r="I57" s="68">
        <f>+'Public Safety'!I57/'Public Safety'!K57</f>
        <v>0</v>
      </c>
      <c r="J57" s="68">
        <f>+'Public Safety'!J57/'Public Safety'!K57</f>
        <v>2.099468818877025E-2</v>
      </c>
      <c r="K57" s="69">
        <f t="shared" si="0"/>
        <v>1</v>
      </c>
    </row>
    <row r="58" spans="1:11">
      <c r="A58" s="1" t="s">
        <v>82</v>
      </c>
      <c r="B58" s="68">
        <f>+'Public Safety'!B58/'Public Safety'!K58</f>
        <v>0.5623312551290125</v>
      </c>
      <c r="C58" s="68">
        <f>+'Public Safety'!C58/'Public Safety'!K58</f>
        <v>0</v>
      </c>
      <c r="D58" s="68">
        <f>+'Public Safety'!D58/'Public Safety'!K58</f>
        <v>0.39101337475530062</v>
      </c>
      <c r="E58" s="68">
        <f>+'Public Safety'!E58/'Public Safety'!K58</f>
        <v>2.4553971567337872E-2</v>
      </c>
      <c r="F58" s="68">
        <f>+'Public Safety'!F58/'Public Safety'!K58</f>
        <v>1.0921538904441972E-2</v>
      </c>
      <c r="G58" s="68">
        <f>+'Public Safety'!G58/'Public Safety'!K58</f>
        <v>5.1309810311281248E-4</v>
      </c>
      <c r="H58" s="68">
        <f>+'Public Safety'!H58/'Public Safety'!K58</f>
        <v>6.0857431649816909E-3</v>
      </c>
      <c r="I58" s="68">
        <f>+'Public Safety'!I58/'Public Safety'!K58</f>
        <v>0</v>
      </c>
      <c r="J58" s="68">
        <f>+'Public Safety'!J58/'Public Safety'!K58</f>
        <v>4.5810183758125522E-3</v>
      </c>
      <c r="K58" s="69">
        <f t="shared" si="0"/>
        <v>1</v>
      </c>
    </row>
    <row r="59" spans="1:11">
      <c r="A59" s="1" t="s">
        <v>83</v>
      </c>
      <c r="B59" s="68">
        <f>+'Public Safety'!B59/'Public Safety'!K59</f>
        <v>0.80052914929009411</v>
      </c>
      <c r="C59" s="68">
        <f>+'Public Safety'!C59/'Public Safety'!K59</f>
        <v>7.1777681914575717E-2</v>
      </c>
      <c r="D59" s="68">
        <f>+'Public Safety'!D59/'Public Safety'!K59</f>
        <v>2.2121534416051601E-2</v>
      </c>
      <c r="E59" s="68">
        <f>+'Public Safety'!E59/'Public Safety'!K59</f>
        <v>3.8640300786245044E-2</v>
      </c>
      <c r="F59" s="68">
        <f>+'Public Safety'!F59/'Public Safety'!K59</f>
        <v>6.3056564019488837E-2</v>
      </c>
      <c r="G59" s="68">
        <f>+'Public Safety'!G59/'Public Safety'!K59</f>
        <v>0</v>
      </c>
      <c r="H59" s="68">
        <f>+'Public Safety'!H59/'Public Safety'!K59</f>
        <v>0</v>
      </c>
      <c r="I59" s="68">
        <f>+'Public Safety'!I59/'Public Safety'!K59</f>
        <v>0</v>
      </c>
      <c r="J59" s="68">
        <f>+'Public Safety'!J59/'Public Safety'!K59</f>
        <v>3.8747695735446438E-3</v>
      </c>
      <c r="K59" s="69">
        <f t="shared" si="0"/>
        <v>0.99999999999999978</v>
      </c>
    </row>
    <row r="60" spans="1:11">
      <c r="A60" s="1" t="s">
        <v>84</v>
      </c>
      <c r="B60" s="68">
        <f>+'Public Safety'!B60/'Public Safety'!K60</f>
        <v>0.35263761841012986</v>
      </c>
      <c r="C60" s="68">
        <f>+'Public Safety'!C60/'Public Safety'!K60</f>
        <v>0.18467851187036358</v>
      </c>
      <c r="D60" s="68">
        <f>+'Public Safety'!D60/'Public Safety'!K60</f>
        <v>0.1491156077123523</v>
      </c>
      <c r="E60" s="68">
        <f>+'Public Safety'!E60/'Public Safety'!K60</f>
        <v>5.265575168061392E-2</v>
      </c>
      <c r="F60" s="68">
        <f>+'Public Safety'!F60/'Public Safety'!K60</f>
        <v>3.4935285328513824E-2</v>
      </c>
      <c r="G60" s="68">
        <f>+'Public Safety'!G60/'Public Safety'!K60</f>
        <v>0.19672544707003961</v>
      </c>
      <c r="H60" s="68">
        <f>+'Public Safety'!H60/'Public Safety'!K60</f>
        <v>1.4890109731145122E-2</v>
      </c>
      <c r="I60" s="68">
        <f>+'Public Safety'!I60/'Public Safety'!K60</f>
        <v>0</v>
      </c>
      <c r="J60" s="68">
        <f>+'Public Safety'!J60/'Public Safety'!K60</f>
        <v>1.4361668196841796E-2</v>
      </c>
      <c r="K60" s="69">
        <f t="shared" si="0"/>
        <v>1</v>
      </c>
    </row>
    <row r="61" spans="1:11">
      <c r="A61" s="1" t="s">
        <v>85</v>
      </c>
      <c r="B61" s="68">
        <f>+'Public Safety'!B61/'Public Safety'!K61</f>
        <v>0.44836002152814725</v>
      </c>
      <c r="C61" s="68">
        <f>+'Public Safety'!C61/'Public Safety'!K61</f>
        <v>0.30071341699549176</v>
      </c>
      <c r="D61" s="68">
        <f>+'Public Safety'!D61/'Public Safety'!K61</f>
        <v>0.19844720133710186</v>
      </c>
      <c r="E61" s="68">
        <f>+'Public Safety'!E61/'Public Safety'!K61</f>
        <v>1.6446695454764747E-2</v>
      </c>
      <c r="F61" s="68">
        <f>+'Public Safety'!F61/'Public Safety'!K61</f>
        <v>2.9954555508876952E-2</v>
      </c>
      <c r="G61" s="68">
        <f>+'Public Safety'!G61/'Public Safety'!K61</f>
        <v>0</v>
      </c>
      <c r="H61" s="68">
        <f>+'Public Safety'!H61/'Public Safety'!K61</f>
        <v>4.4121813027971904E-3</v>
      </c>
      <c r="I61" s="68">
        <f>+'Public Safety'!I61/'Public Safety'!K61</f>
        <v>0</v>
      </c>
      <c r="J61" s="68">
        <f>+'Public Safety'!J61/'Public Safety'!K61</f>
        <v>1.6659278728202176E-3</v>
      </c>
      <c r="K61" s="69">
        <f t="shared" si="0"/>
        <v>1</v>
      </c>
    </row>
    <row r="62" spans="1:11">
      <c r="A62" s="1" t="s">
        <v>86</v>
      </c>
      <c r="B62" s="68">
        <f>+'Public Safety'!B62/'Public Safety'!K62</f>
        <v>0.24214574729889404</v>
      </c>
      <c r="C62" s="68">
        <f>+'Public Safety'!C62/'Public Safety'!K62</f>
        <v>0.51327842329651896</v>
      </c>
      <c r="D62" s="68">
        <f>+'Public Safety'!D62/'Public Safety'!K62</f>
        <v>0.1195072097085397</v>
      </c>
      <c r="E62" s="68">
        <f>+'Public Safety'!E62/'Public Safety'!K62</f>
        <v>3.0700577499026327E-2</v>
      </c>
      <c r="F62" s="68">
        <f>+'Public Safety'!F62/'Public Safety'!K62</f>
        <v>7.6154452553248833E-2</v>
      </c>
      <c r="G62" s="68">
        <f>+'Public Safety'!G62/'Public Safety'!K62</f>
        <v>1.4465082895973567E-2</v>
      </c>
      <c r="H62" s="68">
        <f>+'Public Safety'!H62/'Public Safety'!K62</f>
        <v>3.7485067477986116E-3</v>
      </c>
      <c r="I62" s="68">
        <f>+'Public Safety'!I62/'Public Safety'!K62</f>
        <v>0</v>
      </c>
      <c r="J62" s="68">
        <f>+'Public Safety'!J62/'Public Safety'!K62</f>
        <v>0</v>
      </c>
      <c r="K62" s="69">
        <f t="shared" si="0"/>
        <v>1</v>
      </c>
    </row>
    <row r="63" spans="1:11">
      <c r="A63" s="1" t="s">
        <v>87</v>
      </c>
      <c r="B63" s="68">
        <f>+'Public Safety'!B63/'Public Safety'!K63</f>
        <v>0.39086246600644975</v>
      </c>
      <c r="C63" s="68">
        <f>+'Public Safety'!C63/'Public Safety'!K63</f>
        <v>4.8094042304421769E-2</v>
      </c>
      <c r="D63" s="68">
        <f>+'Public Safety'!D63/'Public Safety'!K63</f>
        <v>0.17923757430448595</v>
      </c>
      <c r="E63" s="68">
        <f>+'Public Safety'!E63/'Public Safety'!K63</f>
        <v>2.0344864065909383E-2</v>
      </c>
      <c r="F63" s="68">
        <f>+'Public Safety'!F63/'Public Safety'!K63</f>
        <v>1.3873617695899114E-2</v>
      </c>
      <c r="G63" s="68">
        <f>+'Public Safety'!G63/'Public Safety'!K63</f>
        <v>0.32700535624037352</v>
      </c>
      <c r="H63" s="68">
        <f>+'Public Safety'!H63/'Public Safety'!K63</f>
        <v>9.3385747577332812E-3</v>
      </c>
      <c r="I63" s="68">
        <f>+'Public Safety'!I63/'Public Safety'!K63</f>
        <v>0</v>
      </c>
      <c r="J63" s="68">
        <f>+'Public Safety'!J63/'Public Safety'!K63</f>
        <v>1.1243504624727249E-2</v>
      </c>
      <c r="K63" s="69">
        <f t="shared" si="0"/>
        <v>1</v>
      </c>
    </row>
    <row r="64" spans="1:11">
      <c r="A64" s="1" t="s">
        <v>88</v>
      </c>
      <c r="B64" s="68">
        <f>+'Public Safety'!B64/'Public Safety'!K64</f>
        <v>0.46186593251368774</v>
      </c>
      <c r="C64" s="68">
        <f>+'Public Safety'!C64/'Public Safety'!K64</f>
        <v>0.12150577559663694</v>
      </c>
      <c r="D64" s="68">
        <f>+'Public Safety'!D64/'Public Safety'!K64</f>
        <v>0.29006045926845014</v>
      </c>
      <c r="E64" s="68">
        <f>+'Public Safety'!E64/'Public Safety'!K64</f>
        <v>1.8276524348548245E-2</v>
      </c>
      <c r="F64" s="68">
        <f>+'Public Safety'!F64/'Public Safety'!K64</f>
        <v>8.9601305337034046E-2</v>
      </c>
      <c r="G64" s="68">
        <f>+'Public Safety'!G64/'Public Safety'!K64</f>
        <v>8.7644246767544422E-3</v>
      </c>
      <c r="H64" s="68">
        <f>+'Public Safety'!H64/'Public Safety'!K64</f>
        <v>9.9255782588884688E-3</v>
      </c>
      <c r="I64" s="68">
        <f>+'Public Safety'!I64/'Public Safety'!K64</f>
        <v>0</v>
      </c>
      <c r="J64" s="68">
        <f>+'Public Safety'!J64/'Public Safety'!K64</f>
        <v>0</v>
      </c>
      <c r="K64" s="69">
        <f t="shared" si="0"/>
        <v>1</v>
      </c>
    </row>
    <row r="65" spans="1:11">
      <c r="A65" s="1" t="s">
        <v>89</v>
      </c>
      <c r="B65" s="68">
        <f>+'Public Safety'!B65/'Public Safety'!K65</f>
        <v>0.52033942911452113</v>
      </c>
      <c r="C65" s="68">
        <f>+'Public Safety'!C65/'Public Safety'!K65</f>
        <v>2.1468863077280211E-2</v>
      </c>
      <c r="D65" s="68">
        <f>+'Public Safety'!D65/'Public Safety'!K65</f>
        <v>0</v>
      </c>
      <c r="E65" s="68">
        <f>+'Public Safety'!E65/'Public Safety'!K65</f>
        <v>1.5704749743052134E-2</v>
      </c>
      <c r="F65" s="68">
        <f>+'Public Safety'!F65/'Public Safety'!K65</f>
        <v>4.3651628094249044E-2</v>
      </c>
      <c r="G65" s="68">
        <f>+'Public Safety'!G65/'Public Safety'!K65</f>
        <v>0.3327445354588055</v>
      </c>
      <c r="H65" s="68">
        <f>+'Public Safety'!H65/'Public Safety'!K65</f>
        <v>4.5820001407693963E-3</v>
      </c>
      <c r="I65" s="68">
        <f>+'Public Safety'!I65/'Public Safety'!K65</f>
        <v>0</v>
      </c>
      <c r="J65" s="68">
        <f>+'Public Safety'!J65/'Public Safety'!K65</f>
        <v>6.1508794371322562E-2</v>
      </c>
      <c r="K65" s="69">
        <f t="shared" si="0"/>
        <v>1</v>
      </c>
    </row>
    <row r="66" spans="1:11">
      <c r="A66" s="1" t="s">
        <v>90</v>
      </c>
      <c r="B66" s="68">
        <f>+'Public Safety'!B66/'Public Safety'!K66</f>
        <v>0.31574598398043607</v>
      </c>
      <c r="C66" s="68">
        <f>+'Public Safety'!C66/'Public Safety'!K66</f>
        <v>0.151532891830648</v>
      </c>
      <c r="D66" s="68">
        <f>+'Public Safety'!D66/'Public Safety'!K66</f>
        <v>0.28110734078165106</v>
      </c>
      <c r="E66" s="68">
        <f>+'Public Safety'!E66/'Public Safety'!K66</f>
        <v>2.3774226826443409E-2</v>
      </c>
      <c r="F66" s="68">
        <f>+'Public Safety'!F66/'Public Safety'!K66</f>
        <v>7.8926622116173697E-2</v>
      </c>
      <c r="G66" s="68">
        <f>+'Public Safety'!G66/'Public Safety'!K66</f>
        <v>0.13295379491079212</v>
      </c>
      <c r="H66" s="68">
        <f>+'Public Safety'!H66/'Public Safety'!K66</f>
        <v>1.1529559084708523E-2</v>
      </c>
      <c r="I66" s="68">
        <f>+'Public Safety'!I66/'Public Safety'!K66</f>
        <v>0</v>
      </c>
      <c r="J66" s="68">
        <f>+'Public Safety'!J66/'Public Safety'!K66</f>
        <v>4.429580469147102E-3</v>
      </c>
      <c r="K66" s="69">
        <f t="shared" si="0"/>
        <v>1</v>
      </c>
    </row>
    <row r="67" spans="1:11">
      <c r="A67" s="1" t="s">
        <v>91</v>
      </c>
      <c r="B67" s="68">
        <f>+'Public Safety'!B67/'Public Safety'!K67</f>
        <v>0.41768500113001922</v>
      </c>
      <c r="C67" s="68">
        <f>+'Public Safety'!C67/'Public Safety'!K67</f>
        <v>0.1108951073235153</v>
      </c>
      <c r="D67" s="68">
        <f>+'Public Safety'!D67/'Public Safety'!K67</f>
        <v>0.29598311199268862</v>
      </c>
      <c r="E67" s="68">
        <f>+'Public Safety'!E67/'Public Safety'!K67</f>
        <v>2.8764296866190156E-2</v>
      </c>
      <c r="F67" s="68">
        <f>+'Public Safety'!F67/'Public Safety'!K67</f>
        <v>6.0862386308036158E-3</v>
      </c>
      <c r="G67" s="68">
        <f>+'Public Safety'!G67/'Public Safety'!K67</f>
        <v>0.13714410882533207</v>
      </c>
      <c r="H67" s="68">
        <f>+'Public Safety'!H67/'Public Safety'!K67</f>
        <v>3.442135231451053E-3</v>
      </c>
      <c r="I67" s="68">
        <f>+'Public Safety'!I67/'Public Safety'!K67</f>
        <v>0</v>
      </c>
      <c r="J67" s="68">
        <f>+'Public Safety'!J67/'Public Safety'!K67</f>
        <v>0</v>
      </c>
      <c r="K67" s="69">
        <f t="shared" si="0"/>
        <v>1.0000000000000002</v>
      </c>
    </row>
    <row r="68" spans="1:11">
      <c r="A68" s="1" t="s">
        <v>92</v>
      </c>
      <c r="B68" s="68">
        <f>+'Public Safety'!B68/'Public Safety'!K68</f>
        <v>0.69746016548844947</v>
      </c>
      <c r="C68" s="68">
        <f>+'Public Safety'!C68/'Public Safety'!K68</f>
        <v>0</v>
      </c>
      <c r="D68" s="68">
        <f>+'Public Safety'!D68/'Public Safety'!K68</f>
        <v>1.4483369529706367E-2</v>
      </c>
      <c r="E68" s="68">
        <f>+'Public Safety'!E68/'Public Safety'!K68</f>
        <v>3.13434948795243E-2</v>
      </c>
      <c r="F68" s="68">
        <f>+'Public Safety'!F68/'Public Safety'!K68</f>
        <v>1.2105653646653074E-2</v>
      </c>
      <c r="G68" s="68">
        <f>+'Public Safety'!G68/'Public Safety'!K68</f>
        <v>0.23380024794425522</v>
      </c>
      <c r="H68" s="68">
        <f>+'Public Safety'!H68/'Public Safety'!K68</f>
        <v>3.9284375483656705E-3</v>
      </c>
      <c r="I68" s="68">
        <f>+'Public Safety'!I68/'Public Safety'!K68</f>
        <v>0</v>
      </c>
      <c r="J68" s="68">
        <f>+'Public Safety'!J68/'Public Safety'!K68</f>
        <v>6.8786309630459374E-3</v>
      </c>
      <c r="K68" s="69">
        <f t="shared" ref="K68:K70" si="1">SUM(B68:J68)</f>
        <v>1</v>
      </c>
    </row>
    <row r="69" spans="1:11" ht="15.75" thickBot="1">
      <c r="A69" s="7" t="s">
        <v>93</v>
      </c>
      <c r="B69" s="79">
        <f>+'Public Safety'!B69/'Public Safety'!K69</f>
        <v>0.40412718588454205</v>
      </c>
      <c r="C69" s="79">
        <f>+'Public Safety'!C69/'Public Safety'!K69</f>
        <v>6.5495226925773295E-2</v>
      </c>
      <c r="D69" s="79">
        <f>+'Public Safety'!D69/'Public Safety'!K69</f>
        <v>0.17955302797014944</v>
      </c>
      <c r="E69" s="79">
        <f>+'Public Safety'!E69/'Public Safety'!K69</f>
        <v>1.7941910671113236E-2</v>
      </c>
      <c r="F69" s="79">
        <f>+'Public Safety'!F69/'Public Safety'!K69</f>
        <v>9.9954529670372869E-2</v>
      </c>
      <c r="G69" s="79">
        <f>+'Public Safety'!G69/'Public Safety'!K69</f>
        <v>0.2284715024209347</v>
      </c>
      <c r="H69" s="79">
        <f>+'Public Safety'!H69/'Public Safety'!K69</f>
        <v>0</v>
      </c>
      <c r="I69" s="79">
        <f>+'Public Safety'!I69/'Public Safety'!K69</f>
        <v>0</v>
      </c>
      <c r="J69" s="79">
        <f>+'Public Safety'!J69/'Public Safety'!K69</f>
        <v>4.4566164571144028E-3</v>
      </c>
      <c r="K69" s="80">
        <f t="shared" si="1"/>
        <v>1.0000000000000002</v>
      </c>
    </row>
    <row r="70" spans="1:11" ht="15.75" thickTop="1">
      <c r="A70" s="64" t="s">
        <v>99</v>
      </c>
      <c r="B70" s="87">
        <f>+'Public Safety'!B70/'Public Safety'!K70</f>
        <v>0.45869485503853286</v>
      </c>
      <c r="C70" s="87">
        <f>+'Public Safety'!C70/'Public Safety'!K70</f>
        <v>0.18773593106358585</v>
      </c>
      <c r="D70" s="87">
        <f>+'Public Safety'!D70/'Public Safety'!K70</f>
        <v>0.19448690040181305</v>
      </c>
      <c r="E70" s="87">
        <f>+'Public Safety'!E70/'Public Safety'!K70</f>
        <v>2.4360064580312042E-2</v>
      </c>
      <c r="F70" s="87">
        <f>+'Public Safety'!F70/'Public Safety'!K70</f>
        <v>3.0382250656925115E-2</v>
      </c>
      <c r="G70" s="87">
        <f>+'Public Safety'!G70/'Public Safety'!K70</f>
        <v>6.9866295956031582E-2</v>
      </c>
      <c r="H70" s="87">
        <f>+'Public Safety'!H70/'Public Safety'!K70</f>
        <v>8.2559576137621916E-3</v>
      </c>
      <c r="I70" s="87">
        <f>+'Public Safety'!I70/'Public Safety'!K70</f>
        <v>7.0355414782427841E-3</v>
      </c>
      <c r="J70" s="87">
        <f>+'Public Safety'!J70/'Public Safety'!K70</f>
        <v>1.9182203210794516E-2</v>
      </c>
      <c r="K70" s="88">
        <f t="shared" si="1"/>
        <v>1</v>
      </c>
    </row>
    <row r="72" spans="1:11">
      <c r="E72" s="71"/>
    </row>
  </sheetData>
  <mergeCells count="1">
    <mergeCell ref="A1:K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6EE01-411B-48FB-842F-B02F93536866}">
  <dimension ref="A1:K75"/>
  <sheetViews>
    <sheetView topLeftCell="A36" workbookViewId="0">
      <selection activeCell="A72" sqref="A72:XFD73"/>
    </sheetView>
  </sheetViews>
  <sheetFormatPr defaultRowHeight="15"/>
  <cols>
    <col min="1" max="1" width="12.5703125" customWidth="1"/>
    <col min="2" max="2" width="12.85546875" bestFit="1" customWidth="1"/>
    <col min="3" max="3" width="8" bestFit="1" customWidth="1"/>
    <col min="4" max="4" width="12.5703125" customWidth="1"/>
    <col min="5" max="5" width="12" customWidth="1"/>
    <col min="6" max="6" width="13.7109375" customWidth="1"/>
    <col min="7" max="7" width="13.85546875" customWidth="1"/>
    <col min="8" max="9" width="9.5703125" customWidth="1"/>
    <col min="10" max="10" width="11.28515625" customWidth="1"/>
    <col min="11" max="11" width="9.42578125" customWidth="1"/>
  </cols>
  <sheetData>
    <row r="1" spans="1:11" ht="31.5" customHeight="1">
      <c r="A1" s="201" t="s">
        <v>121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34.5" customHeight="1">
      <c r="A2" s="169" t="s">
        <v>25</v>
      </c>
      <c r="B2" s="164" t="s">
        <v>122</v>
      </c>
      <c r="C2" s="164" t="s">
        <v>123</v>
      </c>
      <c r="D2" s="164" t="s">
        <v>124</v>
      </c>
      <c r="E2" s="164" t="s">
        <v>125</v>
      </c>
      <c r="F2" s="164" t="s">
        <v>126</v>
      </c>
      <c r="G2" s="164" t="s">
        <v>127</v>
      </c>
      <c r="H2" s="164" t="s">
        <v>128</v>
      </c>
      <c r="I2" s="164" t="s">
        <v>129</v>
      </c>
      <c r="J2" s="164" t="s">
        <v>130</v>
      </c>
      <c r="K2" s="166" t="s">
        <v>110</v>
      </c>
    </row>
    <row r="3" spans="1:11">
      <c r="A3" s="163" t="s">
        <v>27</v>
      </c>
      <c r="B3" s="161">
        <f>+'Public Safety'!B3/'$ County by County'!L2</f>
        <v>133.46080237535722</v>
      </c>
      <c r="C3" s="161">
        <f>+'Public Safety'!C3/'$ County by County'!L2</f>
        <v>63.605812240627991</v>
      </c>
      <c r="D3" s="161">
        <f>+'Public Safety'!D3/'$ County by County'!L2</f>
        <v>133.54033991915477</v>
      </c>
      <c r="E3" s="161">
        <f>+'Public Safety'!E3/'$ County by County'!L2</f>
        <v>7.1247716372503396</v>
      </c>
      <c r="F3" s="161">
        <f>+'Public Safety'!F3/'$ County by County'!L2</f>
        <v>36.680322919350928</v>
      </c>
      <c r="G3" s="161">
        <f>+'Public Safety'!G3/'$ County by County'!L2</f>
        <v>53.265523859340085</v>
      </c>
      <c r="H3" s="161">
        <f>+'Public Safety'!H3/'$ County by County'!L2</f>
        <v>3.7090495109671813</v>
      </c>
      <c r="I3" s="161">
        <f>+'Public Safety'!I3/'$ County by County'!L2</f>
        <v>0</v>
      </c>
      <c r="J3" s="161">
        <f>+'Public Safety'!J3/'$ County by County'!L2</f>
        <v>13.573631842709506</v>
      </c>
      <c r="K3" s="162">
        <f>+'Public Safety'!K3/'$ County by County'!L2</f>
        <v>444.960254304758</v>
      </c>
    </row>
    <row r="4" spans="1:11">
      <c r="A4" s="163" t="s">
        <v>28</v>
      </c>
      <c r="B4" s="161">
        <f>+'Public Safety'!B4/'$ County by County'!L3</f>
        <v>149.99047478945241</v>
      </c>
      <c r="C4" s="161">
        <f>+'Public Safety'!C4/'$ County by County'!L3</f>
        <v>8.0365562134529807</v>
      </c>
      <c r="D4" s="161">
        <f>+'Public Safety'!D4/'$ County by County'!L3</f>
        <v>292.23044389687766</v>
      </c>
      <c r="E4" s="161">
        <f>+'Public Safety'!E4/'$ County by County'!L3</f>
        <v>0</v>
      </c>
      <c r="F4" s="161">
        <f>+'Public Safety'!F4/'$ County by County'!L3</f>
        <v>8.8374462138207495</v>
      </c>
      <c r="G4" s="161">
        <f>+'Public Safety'!G4/'$ County by County'!L3</f>
        <v>63.09848847044978</v>
      </c>
      <c r="H4" s="161">
        <f>+'Public Safety'!H4/'$ County by County'!L3</f>
        <v>2.7146482291934833</v>
      </c>
      <c r="I4" s="161">
        <f>+'Public Safety'!I4/'$ County by County'!L3</f>
        <v>0</v>
      </c>
      <c r="J4" s="161">
        <f>+'Public Safety'!J4/'$ County by County'!L3</f>
        <v>15.980214041410761</v>
      </c>
      <c r="K4" s="162">
        <f>+'Public Safety'!K4/'$ County by County'!L3</f>
        <v>540.88827185465777</v>
      </c>
    </row>
    <row r="5" spans="1:11">
      <c r="A5" s="163" t="s">
        <v>29</v>
      </c>
      <c r="B5" s="161">
        <f>+'Public Safety'!B5/'$ County by County'!L4</f>
        <v>170.80944525220892</v>
      </c>
      <c r="C5" s="161">
        <f>+'Public Safety'!C5/'$ County by County'!L4</f>
        <v>46.064612459456434</v>
      </c>
      <c r="D5" s="161">
        <f>+'Public Safety'!D5/'$ County by County'!L4</f>
        <v>98.523515266748689</v>
      </c>
      <c r="E5" s="161">
        <f>+'Public Safety'!E5/'$ County by County'!L4</f>
        <v>15.687652387876076</v>
      </c>
      <c r="F5" s="161">
        <f>+'Public Safety'!F5/'$ County by County'!L4</f>
        <v>15.252656302427022</v>
      </c>
      <c r="G5" s="161">
        <f>+'Public Safety'!G5/'$ County by County'!L4</f>
        <v>46.649670059277483</v>
      </c>
      <c r="H5" s="161">
        <f>+'Public Safety'!H5/'$ County by County'!L4</f>
        <v>5.0076389665585506</v>
      </c>
      <c r="I5" s="161">
        <f>+'Public Safety'!I5/'$ County by County'!L4</f>
        <v>0</v>
      </c>
      <c r="J5" s="161">
        <f>+'Public Safety'!J5/'$ County by County'!L4</f>
        <v>21.836013868694778</v>
      </c>
      <c r="K5" s="162">
        <f>+'Public Safety'!K5/'$ County by County'!L4</f>
        <v>419.83120456324798</v>
      </c>
    </row>
    <row r="6" spans="1:11">
      <c r="A6" s="163" t="s">
        <v>30</v>
      </c>
      <c r="B6" s="161">
        <f>+'Public Safety'!B6/'$ County by County'!L5</f>
        <v>151.66066131249548</v>
      </c>
      <c r="C6" s="161">
        <f>+'Public Safety'!C6/'$ County by County'!L5</f>
        <v>12.662253093119167</v>
      </c>
      <c r="D6" s="161">
        <f>+'Public Safety'!D6/'$ County by County'!L5</f>
        <v>95.84031546197815</v>
      </c>
      <c r="E6" s="161">
        <f>+'Public Safety'!E6/'$ County by County'!L5</f>
        <v>0</v>
      </c>
      <c r="F6" s="161">
        <f>+'Public Safety'!F6/'$ County by County'!L5</f>
        <v>32.568193328992116</v>
      </c>
      <c r="G6" s="161">
        <f>+'Public Safety'!G6/'$ County by County'!L5</f>
        <v>111.31307430721365</v>
      </c>
      <c r="H6" s="161">
        <f>+'Public Safety'!H6/'$ County by County'!L5</f>
        <v>4.1114608204905583</v>
      </c>
      <c r="I6" s="161">
        <f>+'Public Safety'!I6/'$ County by County'!L5</f>
        <v>0</v>
      </c>
      <c r="J6" s="161">
        <f>+'Public Safety'!J6/'$ County by County'!L5</f>
        <v>3.2897402503436801</v>
      </c>
      <c r="K6" s="162">
        <f>+'Public Safety'!K6/'$ County by County'!L5</f>
        <v>411.44569857463279</v>
      </c>
    </row>
    <row r="7" spans="1:11">
      <c r="A7" s="163" t="s">
        <v>31</v>
      </c>
      <c r="B7" s="161">
        <f>+'Public Safety'!B7/'$ County by County'!L6</f>
        <v>124.16041591694179</v>
      </c>
      <c r="C7" s="161">
        <f>+'Public Safety'!C7/'$ County by County'!L6</f>
        <v>61.035235765658165</v>
      </c>
      <c r="D7" s="161">
        <f>+'Public Safety'!D7/'$ County by County'!L6</f>
        <v>76.308933591325612</v>
      </c>
      <c r="E7" s="161">
        <f>+'Public Safety'!E7/'$ County by County'!L6</f>
        <v>7.0118200103961854</v>
      </c>
      <c r="F7" s="161">
        <f>+'Public Safety'!F7/'$ County by County'!L6</f>
        <v>12.859750595868299</v>
      </c>
      <c r="G7" s="161">
        <f>+'Public Safety'!G7/'$ County by County'!L6</f>
        <v>42.002875466567922</v>
      </c>
      <c r="H7" s="161">
        <f>+'Public Safety'!H7/'$ County by County'!L6</f>
        <v>3.0306930847984477</v>
      </c>
      <c r="I7" s="161">
        <f>+'Public Safety'!I7/'$ County by County'!L6</f>
        <v>0</v>
      </c>
      <c r="J7" s="161">
        <f>+'Public Safety'!J7/'$ County by County'!L6</f>
        <v>3.6856475276029146</v>
      </c>
      <c r="K7" s="162">
        <f>+'Public Safety'!K7/'$ County by County'!L6</f>
        <v>330.09537195915931</v>
      </c>
    </row>
    <row r="8" spans="1:11">
      <c r="A8" s="163" t="s">
        <v>32</v>
      </c>
      <c r="B8" s="161">
        <f>+'Public Safety'!B8/'$ County by County'!L7</f>
        <v>257.06067866614728</v>
      </c>
      <c r="C8" s="161">
        <f>+'Public Safety'!C8/'$ County by County'!L7</f>
        <v>67.049632598173929</v>
      </c>
      <c r="D8" s="161">
        <f>+'Public Safety'!D8/'$ County by County'!L7</f>
        <v>121.80611215761192</v>
      </c>
      <c r="E8" s="161">
        <f>+'Public Safety'!E8/'$ County by County'!L7</f>
        <v>0</v>
      </c>
      <c r="F8" s="161">
        <f>+'Public Safety'!F8/'$ County by County'!L7</f>
        <v>10.312865200616873</v>
      </c>
      <c r="G8" s="161">
        <f>+'Public Safety'!G8/'$ County by County'!L7</f>
        <v>0</v>
      </c>
      <c r="H8" s="161">
        <f>+'Public Safety'!H8/'$ County by County'!L7</f>
        <v>5.3122515301739091</v>
      </c>
      <c r="I8" s="161">
        <f>+'Public Safety'!I8/'$ County by County'!L7</f>
        <v>1.6851923990245308</v>
      </c>
      <c r="J8" s="161">
        <f>+'Public Safety'!J8/'$ County by County'!L7</f>
        <v>5.2071271151619287</v>
      </c>
      <c r="K8" s="162">
        <f>+'Public Safety'!K8/'$ County by County'!L7</f>
        <v>468.43385966691034</v>
      </c>
    </row>
    <row r="9" spans="1:11">
      <c r="A9" s="163" t="s">
        <v>33</v>
      </c>
      <c r="B9" s="161">
        <f>+'Public Safety'!B9/'$ County by County'!L8</f>
        <v>100.64342377174854</v>
      </c>
      <c r="C9" s="161">
        <f>+'Public Safety'!C9/'$ County by County'!L8</f>
        <v>8.9214052396506904</v>
      </c>
      <c r="D9" s="161">
        <f>+'Public Safety'!D9/'$ County by County'!L8</f>
        <v>50.812879141390574</v>
      </c>
      <c r="E9" s="161">
        <f>+'Public Safety'!E9/'$ County by County'!L8</f>
        <v>3.4668355442970467</v>
      </c>
      <c r="F9" s="161">
        <f>+'Public Safety'!F9/'$ County by County'!L8</f>
        <v>2.8498766748883408</v>
      </c>
      <c r="G9" s="161">
        <f>+'Public Safety'!G9/'$ County by County'!L8</f>
        <v>16.126391573895074</v>
      </c>
      <c r="H9" s="161">
        <f>+'Public Safety'!H9/'$ County by County'!L8</f>
        <v>2.4454369708686086</v>
      </c>
      <c r="I9" s="161">
        <f>+'Public Safety'!I9/'$ County by County'!L8</f>
        <v>0</v>
      </c>
      <c r="J9" s="161">
        <f>+'Public Safety'!J9/'$ County by County'!L8</f>
        <v>37.354509699353379</v>
      </c>
      <c r="K9" s="162">
        <f>+'Public Safety'!K9/'$ County by County'!L8</f>
        <v>222.62075861609227</v>
      </c>
    </row>
    <row r="10" spans="1:11">
      <c r="A10" s="163" t="s">
        <v>34</v>
      </c>
      <c r="B10" s="161">
        <f>+'Public Safety'!B10/'$ County by County'!L9</f>
        <v>405.33608151922186</v>
      </c>
      <c r="C10" s="161">
        <f>+'Public Safety'!C10/'$ County by County'!L9</f>
        <v>163.02637216303845</v>
      </c>
      <c r="D10" s="161">
        <f>+'Public Safety'!D10/'$ County by County'!L9</f>
        <v>43.005726030569711</v>
      </c>
      <c r="E10" s="161">
        <f>+'Public Safety'!E10/'$ County by County'!L9</f>
        <v>35.014404817044927</v>
      </c>
      <c r="F10" s="161">
        <f>+'Public Safety'!F10/'$ County by County'!L9</f>
        <v>9.3129573876794804</v>
      </c>
      <c r="G10" s="161">
        <f>+'Public Safety'!G10/'$ County by County'!L9</f>
        <v>91.220512968967114</v>
      </c>
      <c r="H10" s="161">
        <f>+'Public Safety'!H10/'$ County by County'!L9</f>
        <v>3.7100856878184345</v>
      </c>
      <c r="I10" s="161">
        <f>+'Public Safety'!I10/'$ County by County'!L9</f>
        <v>0</v>
      </c>
      <c r="J10" s="161">
        <f>+'Public Safety'!J10/'$ County by County'!L9</f>
        <v>4.7643874478925428</v>
      </c>
      <c r="K10" s="162">
        <f>+'Public Safety'!K10/'$ County by County'!L9</f>
        <v>755.3905280222325</v>
      </c>
    </row>
    <row r="11" spans="1:11">
      <c r="A11" s="163" t="s">
        <v>35</v>
      </c>
      <c r="B11" s="161">
        <f>+'Public Safety'!B11/'$ County by County'!L10</f>
        <v>253.93968053073345</v>
      </c>
      <c r="C11" s="161">
        <f>+'Public Safety'!C11/'$ County by County'!L10</f>
        <v>60.836106842094281</v>
      </c>
      <c r="D11" s="161">
        <f>+'Public Safety'!D11/'$ County by County'!L10</f>
        <v>83.86310943595663</v>
      </c>
      <c r="E11" s="161">
        <f>+'Public Safety'!E11/'$ County by County'!L10</f>
        <v>11.391214247466985</v>
      </c>
      <c r="F11" s="161">
        <f>+'Public Safety'!F11/'$ County by County'!L10</f>
        <v>2.2552833429531089</v>
      </c>
      <c r="G11" s="161">
        <f>+'Public Safety'!G11/'$ County by County'!L10</f>
        <v>69.380129484495939</v>
      </c>
      <c r="H11" s="161">
        <f>+'Public Safety'!H11/'$ County by County'!L10</f>
        <v>2.4715683479252579</v>
      </c>
      <c r="I11" s="161">
        <f>+'Public Safety'!I11/'$ County by County'!L10</f>
        <v>0</v>
      </c>
      <c r="J11" s="161">
        <f>+'Public Safety'!J11/'$ County by County'!L10</f>
        <v>8.1522103462423772</v>
      </c>
      <c r="K11" s="162">
        <f>+'Public Safety'!K11/'$ County by County'!L10</f>
        <v>492.289302577868</v>
      </c>
    </row>
    <row r="12" spans="1:11">
      <c r="A12" s="163" t="s">
        <v>36</v>
      </c>
      <c r="B12" s="161">
        <f>+'Public Safety'!B12/'$ County by County'!L11</f>
        <v>186.85959654565593</v>
      </c>
      <c r="C12" s="161">
        <f>+'Public Safety'!C12/'$ County by County'!L11</f>
        <v>19.892974792494808</v>
      </c>
      <c r="D12" s="161">
        <f>+'Public Safety'!D12/'$ County by County'!L11</f>
        <v>57.872173925552268</v>
      </c>
      <c r="E12" s="161">
        <f>+'Public Safety'!E12/'$ County by County'!L11</f>
        <v>0</v>
      </c>
      <c r="F12" s="161">
        <f>+'Public Safety'!F12/'$ County by County'!L11</f>
        <v>0</v>
      </c>
      <c r="G12" s="161">
        <f>+'Public Safety'!G12/'$ County by County'!L11</f>
        <v>60.285064900814675</v>
      </c>
      <c r="H12" s="161">
        <f>+'Public Safety'!H12/'$ County by County'!L11</f>
        <v>3.4692086751794542</v>
      </c>
      <c r="I12" s="161">
        <f>+'Public Safety'!I12/'$ County by County'!L11</f>
        <v>0</v>
      </c>
      <c r="J12" s="161">
        <f>+'Public Safety'!J12/'$ County by County'!L11</f>
        <v>22.15497556929067</v>
      </c>
      <c r="K12" s="162">
        <f>+'Public Safety'!K12/'$ County by County'!L11</f>
        <v>350.53399440898784</v>
      </c>
    </row>
    <row r="13" spans="1:11">
      <c r="A13" s="163" t="s">
        <v>37</v>
      </c>
      <c r="B13" s="161">
        <f>+'Public Safety'!B13/'$ County by County'!L12</f>
        <v>489.20590539066217</v>
      </c>
      <c r="C13" s="161">
        <f>+'Public Safety'!C13/'$ County by County'!L12</f>
        <v>10.976523904103841</v>
      </c>
      <c r="D13" s="161">
        <f>+'Public Safety'!D13/'$ County by County'!L12</f>
        <v>7.4613785772232637</v>
      </c>
      <c r="E13" s="161">
        <f>+'Public Safety'!E13/'$ County by County'!L12</f>
        <v>57.020723417349707</v>
      </c>
      <c r="F13" s="161">
        <f>+'Public Safety'!F13/'$ County by County'!L12</f>
        <v>21.506364170419896</v>
      </c>
      <c r="G13" s="161">
        <f>+'Public Safety'!G13/'$ County by County'!L12</f>
        <v>79.431059949086631</v>
      </c>
      <c r="H13" s="161">
        <f>+'Public Safety'!H13/'$ County by County'!L12</f>
        <v>2.8859988250762303</v>
      </c>
      <c r="I13" s="161">
        <f>+'Public Safety'!I13/'$ County by County'!L12</f>
        <v>0</v>
      </c>
      <c r="J13" s="161">
        <f>+'Public Safety'!J13/'$ County by County'!L12</f>
        <v>0.71488516518868717</v>
      </c>
      <c r="K13" s="162">
        <f>+'Public Safety'!K13/'$ County by County'!L12</f>
        <v>669.20283939911042</v>
      </c>
    </row>
    <row r="14" spans="1:11">
      <c r="A14" s="163" t="s">
        <v>38</v>
      </c>
      <c r="B14" s="161">
        <f>+'Public Safety'!B14/'$ County by County'!L13</f>
        <v>179.76933118663243</v>
      </c>
      <c r="C14" s="161">
        <f>+'Public Safety'!C14/'$ County by County'!L13</f>
        <v>82.746747312997698</v>
      </c>
      <c r="D14" s="161">
        <f>+'Public Safety'!D14/'$ County by County'!L13</f>
        <v>73.066939355699631</v>
      </c>
      <c r="E14" s="161">
        <f>+'Public Safety'!E14/'$ County by County'!L13</f>
        <v>7.4335175434779455</v>
      </c>
      <c r="F14" s="161">
        <f>+'Public Safety'!F14/'$ County by County'!L13</f>
        <v>51.565394601337339</v>
      </c>
      <c r="G14" s="161">
        <f>+'Public Safety'!G14/'$ County by County'!L13</f>
        <v>0.50608473666652165</v>
      </c>
      <c r="H14" s="161">
        <f>+'Public Safety'!H14/'$ County by County'!L13</f>
        <v>3.1848773624588427</v>
      </c>
      <c r="I14" s="161">
        <f>+'Public Safety'!I14/'$ County by County'!L13</f>
        <v>0</v>
      </c>
      <c r="J14" s="161">
        <f>+'Public Safety'!J14/'$ County by County'!L13</f>
        <v>1.4493857244390294</v>
      </c>
      <c r="K14" s="162">
        <f>+'Public Safety'!K14/'$ County by County'!L13</f>
        <v>399.72227782370942</v>
      </c>
    </row>
    <row r="15" spans="1:11">
      <c r="A15" s="163" t="s">
        <v>39</v>
      </c>
      <c r="B15" s="161">
        <f>+'Public Safety'!B15/'$ County by County'!L14</f>
        <v>161.56876561578844</v>
      </c>
      <c r="C15" s="161">
        <f>+'Public Safety'!C15/'$ County by County'!L14</f>
        <v>31.121332921591197</v>
      </c>
      <c r="D15" s="161">
        <f>+'Public Safety'!D15/'$ County by County'!L14</f>
        <v>107.94792397742904</v>
      </c>
      <c r="E15" s="161">
        <f>+'Public Safety'!E15/'$ County by County'!L14</f>
        <v>14.26711771146234</v>
      </c>
      <c r="F15" s="161">
        <f>+'Public Safety'!F15/'$ County by County'!L14</f>
        <v>9.2721989837455432</v>
      </c>
      <c r="G15" s="161">
        <f>+'Public Safety'!G15/'$ County by County'!L14</f>
        <v>13.760787176103983</v>
      </c>
      <c r="H15" s="161">
        <f>+'Public Safety'!H15/'$ County by County'!L14</f>
        <v>4.2730411835714888</v>
      </c>
      <c r="I15" s="161">
        <f>+'Public Safety'!I15/'$ County by County'!L14</f>
        <v>0</v>
      </c>
      <c r="J15" s="161">
        <f>+'Public Safety'!J15/'$ County by County'!L14</f>
        <v>132.92131046292917</v>
      </c>
      <c r="K15" s="162">
        <f>+'Public Safety'!K15/'$ County by County'!L14</f>
        <v>475.13247803262118</v>
      </c>
    </row>
    <row r="16" spans="1:11">
      <c r="A16" s="163" t="s">
        <v>40</v>
      </c>
      <c r="B16" s="161">
        <f>+'Public Safety'!B16/'$ County by County'!L15</f>
        <v>186.37169675953606</v>
      </c>
      <c r="C16" s="161">
        <f>+'Public Safety'!C16/'$ County by County'!L15</f>
        <v>27.343537008250628</v>
      </c>
      <c r="D16" s="161">
        <f>+'Public Safety'!D16/'$ County by County'!L15</f>
        <v>119.26079158196819</v>
      </c>
      <c r="E16" s="161">
        <f>+'Public Safety'!E16/'$ County by County'!L15</f>
        <v>11.043943560923113</v>
      </c>
      <c r="F16" s="161">
        <f>+'Public Safety'!F16/'$ County by County'!L15</f>
        <v>68.675236159272984</v>
      </c>
      <c r="G16" s="161">
        <f>+'Public Safety'!G16/'$ County by County'!L15</f>
        <v>173.1759536051656</v>
      </c>
      <c r="H16" s="161">
        <f>+'Public Safety'!H16/'$ County by County'!L15</f>
        <v>4.8134640679182112</v>
      </c>
      <c r="I16" s="161">
        <f>+'Public Safety'!I16/'$ County by County'!L15</f>
        <v>0</v>
      </c>
      <c r="J16" s="161">
        <f>+'Public Safety'!J16/'$ County by County'!L15</f>
        <v>23.153354059548008</v>
      </c>
      <c r="K16" s="162">
        <f>+'Public Safety'!K16/'$ County by County'!L15</f>
        <v>613.83797680258283</v>
      </c>
    </row>
    <row r="17" spans="1:11">
      <c r="A17" s="175" t="s">
        <v>41</v>
      </c>
      <c r="B17" s="161">
        <f>+'Public Safety'!B17/'$ County by County'!L16</f>
        <v>458.49474226925173</v>
      </c>
      <c r="C17" s="161">
        <f>+'Public Safety'!C17/'$ County by County'!L16</f>
        <v>174.96644147005105</v>
      </c>
      <c r="D17" s="161">
        <f>+'Public Safety'!D17/'$ County by County'!L16</f>
        <v>0.37264827163643466</v>
      </c>
      <c r="E17" s="161">
        <f>+'Public Safety'!E17/'$ County by County'!L16</f>
        <v>12.367165842416453</v>
      </c>
      <c r="F17" s="161">
        <f>+'Public Safety'!F17/'$ County by County'!L16</f>
        <v>44.931577447318617</v>
      </c>
      <c r="G17" s="161">
        <f>+'Public Safety'!G17/'$ County by County'!L16</f>
        <v>65.352183097764652</v>
      </c>
      <c r="H17" s="161">
        <f>+'Public Safety'!H17/'$ County by County'!L16</f>
        <v>4.2451070706898193</v>
      </c>
      <c r="I17" s="161">
        <f>+'Public Safety'!I17/'$ County by County'!L16</f>
        <v>0</v>
      </c>
      <c r="J17" s="161">
        <f>+'Public Safety'!J17/'$ County by County'!L16</f>
        <v>2.1374941156754139</v>
      </c>
      <c r="K17" s="162">
        <f>+'Public Safety'!K17/'$ County by County'!L16</f>
        <v>762.86735958480415</v>
      </c>
    </row>
    <row r="18" spans="1:11">
      <c r="A18" s="163" t="s">
        <v>42</v>
      </c>
      <c r="B18" s="161">
        <f>+'Public Safety'!B18/'$ County by County'!L17</f>
        <v>179.3687364581771</v>
      </c>
      <c r="C18" s="161">
        <f>+'Public Safety'!C18/'$ County by County'!L17</f>
        <v>53.28558846898823</v>
      </c>
      <c r="D18" s="161">
        <f>+'Public Safety'!D18/'$ County by County'!L17</f>
        <v>164.1260925199677</v>
      </c>
      <c r="E18" s="161">
        <f>+'Public Safety'!E18/'$ County by County'!L17</f>
        <v>11.990072786799455</v>
      </c>
      <c r="F18" s="161">
        <f>+'Public Safety'!F18/'$ County by County'!L17</f>
        <v>33.072250710796126</v>
      </c>
      <c r="G18" s="161">
        <f>+'Public Safety'!G18/'$ County by County'!L17</f>
        <v>44.902218066826002</v>
      </c>
      <c r="H18" s="161">
        <f>+'Public Safety'!H18/'$ County by County'!L17</f>
        <v>2.7837329002077342</v>
      </c>
      <c r="I18" s="161">
        <f>+'Public Safety'!I18/'$ County by County'!L17</f>
        <v>0</v>
      </c>
      <c r="J18" s="161">
        <f>+'Public Safety'!J18/'$ County by County'!L17</f>
        <v>4.4601268104958498</v>
      </c>
      <c r="K18" s="162">
        <f>+'Public Safety'!K18/'$ County by County'!L17</f>
        <v>493.9888187222582</v>
      </c>
    </row>
    <row r="19" spans="1:11">
      <c r="A19" s="163" t="s">
        <v>43</v>
      </c>
      <c r="B19" s="161">
        <f>+'Public Safety'!B19/'$ County by County'!L18</f>
        <v>164.29476877430889</v>
      </c>
      <c r="C19" s="161">
        <f>+'Public Safety'!C19/'$ County by County'!L18</f>
        <v>99.185389465275733</v>
      </c>
      <c r="D19" s="161">
        <f>+'Public Safety'!D19/'$ County by County'!L18</f>
        <v>61.06237340357751</v>
      </c>
      <c r="E19" s="161">
        <f>+'Public Safety'!E19/'$ County by County'!L18</f>
        <v>7.1231301767832855</v>
      </c>
      <c r="F19" s="161">
        <f>+'Public Safety'!F19/'$ County by County'!L18</f>
        <v>56.322717460558977</v>
      </c>
      <c r="G19" s="161">
        <f>+'Public Safety'!G19/'$ County by County'!L18</f>
        <v>3.138164839240374E-2</v>
      </c>
      <c r="H19" s="161">
        <f>+'Public Safety'!H19/'$ County by County'!L18</f>
        <v>3.2198712401456868</v>
      </c>
      <c r="I19" s="161">
        <f>+'Public Safety'!I19/'$ County by County'!L18</f>
        <v>0</v>
      </c>
      <c r="J19" s="161">
        <f>+'Public Safety'!J19/'$ County by County'!L18</f>
        <v>39.613254467130098</v>
      </c>
      <c r="K19" s="162">
        <f>+'Public Safety'!K19/'$ County by County'!L18</f>
        <v>430.85288663617257</v>
      </c>
    </row>
    <row r="20" spans="1:11">
      <c r="A20" s="163" t="s">
        <v>44</v>
      </c>
      <c r="B20" s="161">
        <f>+'Public Safety'!B20/'$ County by County'!L19</f>
        <v>305.01397911355974</v>
      </c>
      <c r="C20" s="161">
        <f>+'Public Safety'!C20/'$ County by County'!L19</f>
        <v>41.661212071375708</v>
      </c>
      <c r="D20" s="161">
        <f>+'Public Safety'!D20/'$ County by County'!L19</f>
        <v>141.47413863991449</v>
      </c>
      <c r="E20" s="161">
        <f>+'Public Safety'!E20/'$ County by County'!L19</f>
        <v>15.97672888742702</v>
      </c>
      <c r="F20" s="161">
        <f>+'Public Safety'!F20/'$ County by County'!L19</f>
        <v>52.112901899514846</v>
      </c>
      <c r="G20" s="161">
        <f>+'Public Safety'!G20/'$ County by County'!L19</f>
        <v>0</v>
      </c>
      <c r="H20" s="161">
        <f>+'Public Safety'!H20/'$ County by County'!L19</f>
        <v>3.8273168324973277</v>
      </c>
      <c r="I20" s="161">
        <f>+'Public Safety'!I20/'$ County by County'!L19</f>
        <v>0</v>
      </c>
      <c r="J20" s="161">
        <f>+'Public Safety'!J20/'$ County by County'!L19</f>
        <v>0</v>
      </c>
      <c r="K20" s="162">
        <f>+'Public Safety'!K20/'$ County by County'!L19</f>
        <v>560.06627744428908</v>
      </c>
    </row>
    <row r="21" spans="1:11">
      <c r="A21" s="163" t="s">
        <v>45</v>
      </c>
      <c r="B21" s="161">
        <f>+'Public Safety'!B21/'$ County by County'!L20</f>
        <v>120.46435157366928</v>
      </c>
      <c r="C21" s="161">
        <f>+'Public Safety'!C21/'$ County by County'!L20</f>
        <v>18.824979798189087</v>
      </c>
      <c r="D21" s="161">
        <f>+'Public Safety'!D21/'$ County by County'!L20</f>
        <v>55.450697221474009</v>
      </c>
      <c r="E21" s="161">
        <f>+'Public Safety'!E21/'$ County by County'!L20</f>
        <v>6.717630482978679</v>
      </c>
      <c r="F21" s="161">
        <f>+'Public Safety'!F21/'$ County by County'!L20</f>
        <v>0</v>
      </c>
      <c r="G21" s="161">
        <f>+'Public Safety'!G21/'$ County by County'!L20</f>
        <v>65.247498083417938</v>
      </c>
      <c r="H21" s="161">
        <f>+'Public Safety'!H21/'$ County by County'!L20</f>
        <v>2.7004537637527712</v>
      </c>
      <c r="I21" s="161">
        <f>+'Public Safety'!I21/'$ County by County'!L20</f>
        <v>0</v>
      </c>
      <c r="J21" s="161">
        <f>+'Public Safety'!J21/'$ County by County'!L20</f>
        <v>0</v>
      </c>
      <c r="K21" s="162">
        <f>+'Public Safety'!K21/'$ County by County'!L20</f>
        <v>269.40561092348173</v>
      </c>
    </row>
    <row r="22" spans="1:11">
      <c r="A22" s="163" t="s">
        <v>46</v>
      </c>
      <c r="B22" s="161">
        <f>+'Public Safety'!B22/'$ County by County'!L21</f>
        <v>144.67678820250813</v>
      </c>
      <c r="C22" s="161">
        <f>+'Public Safety'!C22/'$ County by County'!L21</f>
        <v>56.700998606595448</v>
      </c>
      <c r="D22" s="161">
        <f>+'Public Safety'!D22/'$ County by County'!L21</f>
        <v>100.67266604737576</v>
      </c>
      <c r="E22" s="161">
        <f>+'Public Safety'!E22/'$ County by County'!L21</f>
        <v>11.7263121226196</v>
      </c>
      <c r="F22" s="161">
        <f>+'Public Safety'!F22/'$ County by County'!L21</f>
        <v>14.813457965629354</v>
      </c>
      <c r="G22" s="161">
        <f>+'Public Safety'!G22/'$ County by County'!L21</f>
        <v>101.82251509521598</v>
      </c>
      <c r="H22" s="161">
        <f>+'Public Safety'!H22/'$ County by County'!L21</f>
        <v>2.6074082675336738</v>
      </c>
      <c r="I22" s="161">
        <f>+'Public Safety'!I22/'$ County by County'!L21</f>
        <v>0</v>
      </c>
      <c r="J22" s="161">
        <f>+'Public Safety'!J22/'$ County by County'!L21</f>
        <v>45.643752902926153</v>
      </c>
      <c r="K22" s="162">
        <f>+'Public Safety'!K22/'$ County by County'!L21</f>
        <v>478.66389921040411</v>
      </c>
    </row>
    <row r="23" spans="1:11">
      <c r="A23" s="163" t="s">
        <v>47</v>
      </c>
      <c r="B23" s="161">
        <f>+'Public Safety'!B23/'$ County by County'!L22</f>
        <v>317.30404217926184</v>
      </c>
      <c r="C23" s="161">
        <f>+'Public Safety'!C23/'$ County by County'!L22</f>
        <v>44.087873462214411</v>
      </c>
      <c r="D23" s="161">
        <f>+'Public Safety'!D23/'$ County by County'!L22</f>
        <v>520.4943837395889</v>
      </c>
      <c r="E23" s="161">
        <f>+'Public Safety'!E23/'$ County by County'!L22</f>
        <v>15.759303125238787</v>
      </c>
      <c r="F23" s="161">
        <f>+'Public Safety'!F23/'$ County by County'!L22</f>
        <v>108.12500955146328</v>
      </c>
      <c r="G23" s="161">
        <f>+'Public Safety'!G23/'$ County by County'!L22</f>
        <v>0</v>
      </c>
      <c r="H23" s="161">
        <f>+'Public Safety'!H23/'$ County by County'!L22</f>
        <v>4.6430045082906704</v>
      </c>
      <c r="I23" s="161">
        <f>+'Public Safety'!I23/'$ County by County'!L22</f>
        <v>0</v>
      </c>
      <c r="J23" s="161">
        <f>+'Public Safety'!J23/'$ County by County'!L22</f>
        <v>0</v>
      </c>
      <c r="K23" s="162">
        <f>+'Public Safety'!K23/'$ County by County'!L22</f>
        <v>1010.413616566058</v>
      </c>
    </row>
    <row r="24" spans="1:11">
      <c r="A24" s="163" t="s">
        <v>48</v>
      </c>
      <c r="B24" s="161">
        <f>+'Public Safety'!B24/'$ County by County'!L23</f>
        <v>200.01282444621708</v>
      </c>
      <c r="C24" s="161">
        <f>+'Public Safety'!C24/'$ County by County'!L23</f>
        <v>26.989077744370128</v>
      </c>
      <c r="D24" s="161">
        <f>+'Public Safety'!D24/'$ County by County'!L23</f>
        <v>118.95845861201448</v>
      </c>
      <c r="E24" s="161">
        <f>+'Public Safety'!E24/'$ County by County'!L23</f>
        <v>19.235380744922377</v>
      </c>
      <c r="F24" s="161">
        <f>+'Public Safety'!F24/'$ County by County'!L23</f>
        <v>38.967601399030499</v>
      </c>
      <c r="G24" s="161">
        <f>+'Public Safety'!G24/'$ County by County'!L23</f>
        <v>67.746026876112168</v>
      </c>
      <c r="H24" s="161">
        <f>+'Public Safety'!H24/'$ County by County'!L23</f>
        <v>2.4876971221697244</v>
      </c>
      <c r="I24" s="161">
        <f>+'Public Safety'!I24/'$ County by County'!L23</f>
        <v>0</v>
      </c>
      <c r="J24" s="161">
        <f>+'Public Safety'!J24/'$ County by County'!L23</f>
        <v>21.012824446217095</v>
      </c>
      <c r="K24" s="162">
        <f>+'Public Safety'!K24/'$ County by County'!L23</f>
        <v>495.40989139105358</v>
      </c>
    </row>
    <row r="25" spans="1:11">
      <c r="A25" s="163" t="s">
        <v>49</v>
      </c>
      <c r="B25" s="161">
        <f>+'Public Safety'!B25/'$ County by County'!L24</f>
        <v>165.21100729727885</v>
      </c>
      <c r="C25" s="161">
        <f>+'Public Safety'!C25/'$ County by County'!L24</f>
        <v>27.319375298370048</v>
      </c>
      <c r="D25" s="161">
        <f>+'Public Safety'!D25/'$ County by County'!L24</f>
        <v>156.53583850508082</v>
      </c>
      <c r="E25" s="161">
        <f>+'Public Safety'!E25/'$ County by County'!L24</f>
        <v>9.5274500443292638</v>
      </c>
      <c r="F25" s="161">
        <f>+'Public Safety'!F25/'$ County by County'!L24</f>
        <v>63.327149969310511</v>
      </c>
      <c r="G25" s="161">
        <f>+'Public Safety'!G25/'$ County by County'!L24</f>
        <v>93.559776307713292</v>
      </c>
      <c r="H25" s="161">
        <f>+'Public Safety'!H25/'$ County by County'!L24</f>
        <v>4.5311327831957993</v>
      </c>
      <c r="I25" s="161">
        <f>+'Public Safety'!I25/'$ County by County'!L24</f>
        <v>0</v>
      </c>
      <c r="J25" s="161">
        <f>+'Public Safety'!J25/'$ County by County'!L24</f>
        <v>0</v>
      </c>
      <c r="K25" s="162">
        <f>+'Public Safety'!K25/'$ County by County'!L24</f>
        <v>520.01173020527858</v>
      </c>
    </row>
    <row r="26" spans="1:11">
      <c r="A26" s="163" t="s">
        <v>50</v>
      </c>
      <c r="B26" s="161">
        <f>+'Public Safety'!B26/'$ County by County'!L25</f>
        <v>346.69583606796471</v>
      </c>
      <c r="C26" s="161">
        <f>+'Public Safety'!C26/'$ County by County'!L25</f>
        <v>98.716983883905783</v>
      </c>
      <c r="D26" s="161">
        <f>+'Public Safety'!D26/'$ County by County'!L25</f>
        <v>0.81382629621527014</v>
      </c>
      <c r="E26" s="161">
        <f>+'Public Safety'!E26/'$ County by County'!L25</f>
        <v>14.802304382702545</v>
      </c>
      <c r="F26" s="161">
        <f>+'Public Safety'!F26/'$ County by County'!L25</f>
        <v>6.8809888427040038</v>
      </c>
      <c r="G26" s="161">
        <f>+'Public Safety'!G26/'$ County by County'!L25</f>
        <v>96.839714139867283</v>
      </c>
      <c r="H26" s="161">
        <f>+'Public Safety'!H26/'$ County by County'!L25</f>
        <v>2.8001531393568149</v>
      </c>
      <c r="I26" s="161">
        <f>+'Public Safety'!I26/'$ County by County'!L25</f>
        <v>0</v>
      </c>
      <c r="J26" s="161">
        <f>+'Public Safety'!J26/'$ County by County'!L25</f>
        <v>29.190111572959964</v>
      </c>
      <c r="K26" s="162">
        <f>+'Public Safety'!K26/'$ County by County'!L25</f>
        <v>596.7399183256764</v>
      </c>
    </row>
    <row r="27" spans="1:11">
      <c r="A27" s="163" t="s">
        <v>51</v>
      </c>
      <c r="B27" s="161">
        <f>+'Public Safety'!B27/'$ County by County'!L26</f>
        <v>313.65266149473848</v>
      </c>
      <c r="C27" s="161">
        <f>+'Public Safety'!C27/'$ County by County'!L26</f>
        <v>32.248252553959595</v>
      </c>
      <c r="D27" s="161">
        <f>+'Public Safety'!D27/'$ County by County'!L26</f>
        <v>99.025962055457413</v>
      </c>
      <c r="E27" s="161">
        <f>+'Public Safety'!E27/'$ County by County'!L26</f>
        <v>13.735053895588498</v>
      </c>
      <c r="F27" s="161">
        <f>+'Public Safety'!F27/'$ County by County'!L26</f>
        <v>18.926620068105589</v>
      </c>
      <c r="G27" s="161">
        <f>+'Public Safety'!G27/'$ County by County'!L26</f>
        <v>74.840540748137343</v>
      </c>
      <c r="H27" s="161">
        <f>+'Public Safety'!H27/'$ County by County'!L26</f>
        <v>4.5817907161328311</v>
      </c>
      <c r="I27" s="161">
        <f>+'Public Safety'!I27/'$ County by County'!L26</f>
        <v>0</v>
      </c>
      <c r="J27" s="161">
        <f>+'Public Safety'!J27/'$ County by County'!L26</f>
        <v>0.94364646542233144</v>
      </c>
      <c r="K27" s="162">
        <f>+'Public Safety'!K27/'$ County by County'!L26</f>
        <v>557.95452799754207</v>
      </c>
    </row>
    <row r="28" spans="1:11">
      <c r="A28" s="163" t="s">
        <v>52</v>
      </c>
      <c r="B28" s="161">
        <f>+'Public Safety'!B28/'$ County by County'!L27</f>
        <v>243.52338329246433</v>
      </c>
      <c r="C28" s="161">
        <f>+'Public Safety'!C28/'$ County by County'!L27</f>
        <v>114.45918232700322</v>
      </c>
      <c r="D28" s="161">
        <f>+'Public Safety'!D28/'$ County by County'!L27</f>
        <v>3.404701949615685</v>
      </c>
      <c r="E28" s="161">
        <f>+'Public Safety'!E28/'$ County by County'!L27</f>
        <v>21.404476528738414</v>
      </c>
      <c r="F28" s="161">
        <f>+'Public Safety'!F28/'$ County by County'!L27</f>
        <v>15.929679682431466</v>
      </c>
      <c r="G28" s="161">
        <f>+'Public Safety'!G28/'$ County by County'!L27</f>
        <v>74.578122079150219</v>
      </c>
      <c r="H28" s="161">
        <f>+'Public Safety'!H28/'$ County by County'!L27</f>
        <v>2.4418194213830944</v>
      </c>
      <c r="I28" s="161">
        <f>+'Public Safety'!I28/'$ County by County'!L27</f>
        <v>0</v>
      </c>
      <c r="J28" s="161">
        <f>+'Public Safety'!J28/'$ County by County'!L27</f>
        <v>7.697298248314842E-5</v>
      </c>
      <c r="K28" s="162">
        <f>+'Public Safety'!K28/'$ County by County'!L27</f>
        <v>475.74144225376892</v>
      </c>
    </row>
    <row r="29" spans="1:11">
      <c r="A29" s="163" t="s">
        <v>53</v>
      </c>
      <c r="B29" s="161">
        <f>+'Public Safety'!B29/'$ County by County'!L28</f>
        <v>177.88366719536313</v>
      </c>
      <c r="C29" s="161">
        <f>+'Public Safety'!C29/'$ County by County'!L28</f>
        <v>29.119181891166853</v>
      </c>
      <c r="D29" s="161">
        <f>+'Public Safety'!D29/'$ County by County'!L28</f>
        <v>112.33103252462355</v>
      </c>
      <c r="E29" s="161">
        <f>+'Public Safety'!E29/'$ County by County'!L28</f>
        <v>9.9905813703029231</v>
      </c>
      <c r="F29" s="161">
        <f>+'Public Safety'!F29/'$ County by County'!L28</f>
        <v>50.429957508468931</v>
      </c>
      <c r="G29" s="161">
        <f>+'Public Safety'!G29/'$ County by County'!L28</f>
        <v>65.024085061387538</v>
      </c>
      <c r="H29" s="161">
        <f>+'Public Safety'!H29/'$ County by County'!L28</f>
        <v>3.2065636687618713</v>
      </c>
      <c r="I29" s="161">
        <f>+'Public Safety'!I29/'$ County by County'!L28</f>
        <v>0</v>
      </c>
      <c r="J29" s="161">
        <f>+'Public Safety'!J29/'$ County by County'!L28</f>
        <v>6.0088213985000687</v>
      </c>
      <c r="K29" s="162">
        <f>+'Public Safety'!K29/'$ County by County'!L28</f>
        <v>453.99389061857488</v>
      </c>
    </row>
    <row r="30" spans="1:11">
      <c r="A30" s="163" t="s">
        <v>54</v>
      </c>
      <c r="B30" s="161">
        <f>+'Public Safety'!B30/'$ County by County'!L29</f>
        <v>173.22030490784471</v>
      </c>
      <c r="C30" s="161">
        <f>+'Public Safety'!C30/'$ County by County'!L29</f>
        <v>81.129874385740038</v>
      </c>
      <c r="D30" s="161">
        <f>+'Public Safety'!D30/'$ County by County'!L29</f>
        <v>111.14520895351417</v>
      </c>
      <c r="E30" s="161">
        <f>+'Public Safety'!E30/'$ County by County'!L29</f>
        <v>19.704948589938969</v>
      </c>
      <c r="F30" s="161">
        <f>+'Public Safety'!F30/'$ County by County'!L29</f>
        <v>2.0314927405310801</v>
      </c>
      <c r="G30" s="161">
        <f>+'Public Safety'!G30/'$ County by County'!L29</f>
        <v>23.084601486838995</v>
      </c>
      <c r="H30" s="161">
        <f>+'Public Safety'!H30/'$ County by County'!L29</f>
        <v>3.8640544275292865</v>
      </c>
      <c r="I30" s="161">
        <f>+'Public Safety'!I30/'$ County by County'!L29</f>
        <v>0.34091808755442971</v>
      </c>
      <c r="J30" s="161">
        <f>+'Public Safety'!J30/'$ County by County'!L29</f>
        <v>14.388448650114332</v>
      </c>
      <c r="K30" s="162">
        <f>+'Public Safety'!K30/'$ County by County'!L29</f>
        <v>428.90985222960597</v>
      </c>
    </row>
    <row r="31" spans="1:11">
      <c r="A31" s="163" t="s">
        <v>55</v>
      </c>
      <c r="B31" s="161">
        <f>+'Public Safety'!B31/'$ County by County'!L30</f>
        <v>193.37788223651657</v>
      </c>
      <c r="C31" s="161">
        <f>+'Public Safety'!C31/'$ County by County'!L30</f>
        <v>4.1095497278574964</v>
      </c>
      <c r="D31" s="161">
        <f>+'Public Safety'!D31/'$ County by County'!L30</f>
        <v>14.565561603166749</v>
      </c>
      <c r="E31" s="161">
        <f>+'Public Safety'!E31/'$ County by County'!L30</f>
        <v>4.982038594755072</v>
      </c>
      <c r="F31" s="161">
        <f>+'Public Safety'!F31/'$ County by County'!L30</f>
        <v>8.2743691241959425</v>
      </c>
      <c r="G31" s="161">
        <f>+'Public Safety'!G31/'$ County by County'!L30</f>
        <v>83.952399802078176</v>
      </c>
      <c r="H31" s="161">
        <f>+'Public Safety'!H31/'$ County by County'!L30</f>
        <v>2.4937159821870361</v>
      </c>
      <c r="I31" s="161">
        <f>+'Public Safety'!I31/'$ County by County'!L30</f>
        <v>0</v>
      </c>
      <c r="J31" s="161">
        <f>+'Public Safety'!J31/'$ County by County'!L30</f>
        <v>11.78441365660564</v>
      </c>
      <c r="K31" s="162">
        <f>+'Public Safety'!K31/'$ County by County'!L30</f>
        <v>323.53993072736267</v>
      </c>
    </row>
    <row r="32" spans="1:11">
      <c r="A32" s="163" t="s">
        <v>56</v>
      </c>
      <c r="B32" s="161">
        <f>+'Public Safety'!B32/'$ County by County'!L31</f>
        <v>190.8319907090399</v>
      </c>
      <c r="C32" s="161">
        <f>+'Public Safety'!C32/'$ County by County'!L31</f>
        <v>246.44918838361463</v>
      </c>
      <c r="D32" s="161">
        <f>+'Public Safety'!D32/'$ County by County'!L31</f>
        <v>130.8261905720922</v>
      </c>
      <c r="E32" s="161">
        <f>+'Public Safety'!E32/'$ County by County'!L31</f>
        <v>26.690551952847034</v>
      </c>
      <c r="F32" s="161">
        <f>+'Public Safety'!F32/'$ County by County'!L31</f>
        <v>7.5526845772747411</v>
      </c>
      <c r="G32" s="161">
        <f>+'Public Safety'!G32/'$ County by County'!L31</f>
        <v>0</v>
      </c>
      <c r="H32" s="161">
        <f>+'Public Safety'!H32/'$ County by County'!L31</f>
        <v>2.6718760489252293</v>
      </c>
      <c r="I32" s="161">
        <f>+'Public Safety'!I32/'$ County by County'!L31</f>
        <v>0</v>
      </c>
      <c r="J32" s="161">
        <f>+'Public Safety'!J32/'$ County by County'!L31</f>
        <v>3.243108980813899E-2</v>
      </c>
      <c r="K32" s="162">
        <f>+'Public Safety'!K32/'$ County by County'!L31</f>
        <v>605.0549133336018</v>
      </c>
    </row>
    <row r="33" spans="1:11">
      <c r="A33" s="163" t="s">
        <v>57</v>
      </c>
      <c r="B33" s="161">
        <f>+'Public Safety'!B33/'$ County by County'!L32</f>
        <v>116.0106906263636</v>
      </c>
      <c r="C33" s="161">
        <f>+'Public Safety'!C33/'$ County by County'!L32</f>
        <v>0.8180213415843548</v>
      </c>
      <c r="D33" s="161">
        <f>+'Public Safety'!D33/'$ County by County'!L32</f>
        <v>81.489825062477692</v>
      </c>
      <c r="E33" s="161">
        <f>+'Public Safety'!E33/'$ County by County'!L32</f>
        <v>4.8827997937244634</v>
      </c>
      <c r="F33" s="161">
        <f>+'Public Safety'!F33/'$ County by County'!L32</f>
        <v>8.2368995200126935</v>
      </c>
      <c r="G33" s="161">
        <f>+'Public Safety'!G33/'$ County by County'!L32</f>
        <v>105.91848149470427</v>
      </c>
      <c r="H33" s="161">
        <f>+'Public Safety'!H33/'$ County by County'!L32</f>
        <v>2.6372525685271135</v>
      </c>
      <c r="I33" s="161">
        <f>+'Public Safety'!I33/'$ County by County'!L32</f>
        <v>0</v>
      </c>
      <c r="J33" s="161">
        <f>+'Public Safety'!J33/'$ County by County'!L32</f>
        <v>1.7014954976397318</v>
      </c>
      <c r="K33" s="162">
        <f>+'Public Safety'!K33/'$ County by County'!L32</f>
        <v>321.69546590503393</v>
      </c>
    </row>
    <row r="34" spans="1:11">
      <c r="A34" s="163" t="s">
        <v>58</v>
      </c>
      <c r="B34" s="161">
        <f>+'Public Safety'!B34/'$ County by County'!L33</f>
        <v>205.07980288823489</v>
      </c>
      <c r="C34" s="161">
        <f>+'Public Safety'!C34/'$ County by County'!L33</f>
        <v>74.160427075491071</v>
      </c>
      <c r="D34" s="161">
        <f>+'Public Safety'!D34/'$ County by County'!L33</f>
        <v>98.845458900828149</v>
      </c>
      <c r="E34" s="161">
        <f>+'Public Safety'!E34/'$ County by County'!L33</f>
        <v>6.9150639928820752</v>
      </c>
      <c r="F34" s="161">
        <f>+'Public Safety'!F34/'$ County by County'!L33</f>
        <v>181.30620765176923</v>
      </c>
      <c r="G34" s="161">
        <f>+'Public Safety'!G34/'$ County by County'!L33</f>
        <v>96.337485456163165</v>
      </c>
      <c r="H34" s="161">
        <f>+'Public Safety'!H34/'$ County by County'!L33</f>
        <v>2.0203271507768119</v>
      </c>
      <c r="I34" s="161">
        <f>+'Public Safety'!I34/'$ County by County'!L33</f>
        <v>0</v>
      </c>
      <c r="J34" s="161">
        <f>+'Public Safety'!J34/'$ County by County'!L33</f>
        <v>0</v>
      </c>
      <c r="K34" s="162">
        <f>+'Public Safety'!K34/'$ County by County'!L33</f>
        <v>664.6647731161454</v>
      </c>
    </row>
    <row r="35" spans="1:11">
      <c r="A35" s="163" t="s">
        <v>59</v>
      </c>
      <c r="B35" s="161">
        <f>+'Public Safety'!B35/'$ County by County'!L34</f>
        <v>120.5183394268192</v>
      </c>
      <c r="C35" s="161">
        <f>+'Public Safety'!C35/'$ County by County'!L34</f>
        <v>8.4033494515862728</v>
      </c>
      <c r="D35" s="161">
        <f>+'Public Safety'!D35/'$ County by County'!L34</f>
        <v>95.650312536855765</v>
      </c>
      <c r="E35" s="161">
        <f>+'Public Safety'!E35/'$ County by County'!L34</f>
        <v>14.285646892322207</v>
      </c>
      <c r="F35" s="161">
        <f>+'Public Safety'!F35/'$ County by County'!L34</f>
        <v>19.566458308762826</v>
      </c>
      <c r="G35" s="161">
        <f>+'Public Safety'!G35/'$ County by County'!L34</f>
        <v>76.327750914022886</v>
      </c>
      <c r="H35" s="161">
        <f>+'Public Safety'!H35/'$ County by County'!L34</f>
        <v>3.4912135865078429</v>
      </c>
      <c r="I35" s="161">
        <f>+'Public Safety'!I35/'$ County by County'!L34</f>
        <v>0</v>
      </c>
      <c r="J35" s="161">
        <f>+'Public Safety'!J35/'$ County by County'!L34</f>
        <v>43.340134449817192</v>
      </c>
      <c r="K35" s="162">
        <f>+'Public Safety'!K35/'$ County by County'!L34</f>
        <v>381.58320556669418</v>
      </c>
    </row>
    <row r="36" spans="1:11">
      <c r="A36" s="163" t="s">
        <v>60</v>
      </c>
      <c r="B36" s="161">
        <f>+'Public Safety'!B36/'$ County by County'!L35</f>
        <v>150.025072047847</v>
      </c>
      <c r="C36" s="161">
        <f>+'Public Safety'!C36/'$ County by County'!L35</f>
        <v>69.238707479712048</v>
      </c>
      <c r="D36" s="161">
        <f>+'Public Safety'!D36/'$ County by County'!L35</f>
        <v>82.271722878055257</v>
      </c>
      <c r="E36" s="161">
        <f>+'Public Safety'!E36/'$ County by County'!L35</f>
        <v>10.339984444899978</v>
      </c>
      <c r="F36" s="161">
        <f>+'Public Safety'!F36/'$ County by County'!L35</f>
        <v>9.2493006234098232</v>
      </c>
      <c r="G36" s="161">
        <f>+'Public Safety'!G36/'$ County by County'!L35</f>
        <v>82.669007970481488</v>
      </c>
      <c r="H36" s="161">
        <f>+'Public Safety'!H36/'$ County by County'!L35</f>
        <v>2.3969926806622373</v>
      </c>
      <c r="I36" s="161">
        <f>+'Public Safety'!I36/'$ County by County'!L35</f>
        <v>0</v>
      </c>
      <c r="J36" s="161">
        <f>+'Public Safety'!J36/'$ County by County'!L35</f>
        <v>10.599857110127697</v>
      </c>
      <c r="K36" s="162">
        <f>+'Public Safety'!K36/'$ County by County'!L35</f>
        <v>416.79064523519554</v>
      </c>
    </row>
    <row r="37" spans="1:11">
      <c r="A37" s="163" t="s">
        <v>61</v>
      </c>
      <c r="B37" s="161">
        <f>+'Public Safety'!B37/'$ County by County'!L36</f>
        <v>212.44484786704615</v>
      </c>
      <c r="C37" s="161">
        <f>+'Public Safety'!C37/'$ County by County'!L36</f>
        <v>1.8891688667197353</v>
      </c>
      <c r="D37" s="161">
        <f>+'Public Safety'!D37/'$ County by County'!L36</f>
        <v>83.667598229267483</v>
      </c>
      <c r="E37" s="161">
        <f>+'Public Safety'!E37/'$ County by County'!L36</f>
        <v>13.200934044222498</v>
      </c>
      <c r="F37" s="161">
        <f>+'Public Safety'!F37/'$ County by County'!L36</f>
        <v>9.1897953807475794</v>
      </c>
      <c r="G37" s="161">
        <f>+'Public Safety'!G37/'$ County by County'!L36</f>
        <v>56.349991696112063</v>
      </c>
      <c r="H37" s="161">
        <f>+'Public Safety'!H37/'$ County by County'!L36</f>
        <v>5.1931942479827278</v>
      </c>
      <c r="I37" s="161">
        <f>+'Public Safety'!I37/'$ County by County'!L36</f>
        <v>0</v>
      </c>
      <c r="J37" s="161">
        <f>+'Public Safety'!J37/'$ County by County'!L36</f>
        <v>11.243863713155077</v>
      </c>
      <c r="K37" s="162">
        <f>+'Public Safety'!K37/'$ County by County'!L36</f>
        <v>393.17939404525333</v>
      </c>
    </row>
    <row r="38" spans="1:11">
      <c r="A38" s="163" t="s">
        <v>62</v>
      </c>
      <c r="B38" s="161">
        <f>+'Public Safety'!B38/'$ County by County'!L37</f>
        <v>121.78624448157166</v>
      </c>
      <c r="C38" s="161">
        <f>+'Public Safety'!C38/'$ County by County'!L37</f>
        <v>28.913115363373961</v>
      </c>
      <c r="D38" s="161">
        <f>+'Public Safety'!D38/'$ County by County'!L37</f>
        <v>137.79339629522855</v>
      </c>
      <c r="E38" s="161">
        <f>+'Public Safety'!E38/'$ County by County'!L37</f>
        <v>6.7138267239552762</v>
      </c>
      <c r="F38" s="161">
        <f>+'Public Safety'!F38/'$ County by County'!L37</f>
        <v>5.2131407194884316</v>
      </c>
      <c r="G38" s="161">
        <f>+'Public Safety'!G38/'$ County by County'!L37</f>
        <v>66.818620418966375</v>
      </c>
      <c r="H38" s="161">
        <f>+'Public Safety'!H38/'$ County by County'!L37</f>
        <v>2.5853059579922126</v>
      </c>
      <c r="I38" s="161">
        <f>+'Public Safety'!I38/'$ County by County'!L37</f>
        <v>0</v>
      </c>
      <c r="J38" s="161">
        <f>+'Public Safety'!J38/'$ County by County'!L37</f>
        <v>5.6538994577959629</v>
      </c>
      <c r="K38" s="162">
        <f>+'Public Safety'!K38/'$ County by County'!L37</f>
        <v>375.4775494183724</v>
      </c>
    </row>
    <row r="39" spans="1:11">
      <c r="A39" s="163" t="s">
        <v>63</v>
      </c>
      <c r="B39" s="161">
        <f>+'Public Safety'!B39/'$ County by County'!L38</f>
        <v>159.85978300621724</v>
      </c>
      <c r="C39" s="161">
        <f>+'Public Safety'!C39/'$ County by County'!L38</f>
        <v>48.92909911008168</v>
      </c>
      <c r="D39" s="161">
        <f>+'Public Safety'!D39/'$ County by County'!L38</f>
        <v>100.26578081189808</v>
      </c>
      <c r="E39" s="161">
        <f>+'Public Safety'!E39/'$ County by County'!L38</f>
        <v>12.626770693648664</v>
      </c>
      <c r="F39" s="161">
        <f>+'Public Safety'!F39/'$ County by County'!L38</f>
        <v>17.314470315738145</v>
      </c>
      <c r="G39" s="161">
        <f>+'Public Safety'!G39/'$ County by County'!L38</f>
        <v>116.54570279166158</v>
      </c>
      <c r="H39" s="161">
        <f>+'Public Safety'!H39/'$ County by County'!L38</f>
        <v>3.244837254662928</v>
      </c>
      <c r="I39" s="161">
        <f>+'Public Safety'!I39/'$ County by County'!L38</f>
        <v>0</v>
      </c>
      <c r="J39" s="161">
        <f>+'Public Safety'!J39/'$ County by County'!L38</f>
        <v>33.27777642325978</v>
      </c>
      <c r="K39" s="162">
        <f>+'Public Safety'!K39/'$ County by County'!L38</f>
        <v>492.06422040716814</v>
      </c>
    </row>
    <row r="40" spans="1:11">
      <c r="A40" s="163" t="s">
        <v>64</v>
      </c>
      <c r="B40" s="161">
        <f>+'Public Safety'!B40/'$ County by County'!L39</f>
        <v>173.06938869136368</v>
      </c>
      <c r="C40" s="161">
        <f>+'Public Safety'!C40/'$ County by County'!L39</f>
        <v>7.1716940016056885</v>
      </c>
      <c r="D40" s="161">
        <f>+'Public Safety'!D40/'$ County by County'!L39</f>
        <v>87.599495354971907</v>
      </c>
      <c r="E40" s="161">
        <f>+'Public Safety'!E40/'$ County by County'!L39</f>
        <v>5.0411744466108495</v>
      </c>
      <c r="F40" s="161">
        <f>+'Public Safety'!F40/'$ County by County'!L39</f>
        <v>23.710631953205642</v>
      </c>
      <c r="G40" s="161">
        <f>+'Public Safety'!G40/'$ County by County'!L39</f>
        <v>49.544443170088314</v>
      </c>
      <c r="H40" s="161">
        <f>+'Public Safety'!H40/'$ County by County'!L39</f>
        <v>3.427113201055167</v>
      </c>
      <c r="I40" s="161">
        <f>+'Public Safety'!I40/'$ County by County'!L39</f>
        <v>0</v>
      </c>
      <c r="J40" s="161">
        <f>+'Public Safety'!J40/'$ County by County'!L39</f>
        <v>44.601789196008717</v>
      </c>
      <c r="K40" s="162">
        <f>+'Public Safety'!K40/'$ County by County'!L39</f>
        <v>394.16573001490997</v>
      </c>
    </row>
    <row r="41" spans="1:11">
      <c r="A41" s="163" t="s">
        <v>65</v>
      </c>
      <c r="B41" s="161">
        <f>+'Public Safety'!B41/'$ County by County'!L40</f>
        <v>7.2272797646694533</v>
      </c>
      <c r="C41" s="161">
        <f>+'Public Safety'!C41/'$ County by County'!L40</f>
        <v>18.61887805129793</v>
      </c>
      <c r="D41" s="161">
        <f>+'Public Safety'!D41/'$ County by County'!L40</f>
        <v>0</v>
      </c>
      <c r="E41" s="161">
        <f>+'Public Safety'!E41/'$ County by County'!L40</f>
        <v>12.785415699024616</v>
      </c>
      <c r="F41" s="161">
        <f>+'Public Safety'!F41/'$ County by County'!L40</f>
        <v>19.216442173711101</v>
      </c>
      <c r="G41" s="161">
        <f>+'Public Safety'!G41/'$ County by County'!L40</f>
        <v>104.15301646281674</v>
      </c>
      <c r="H41" s="161">
        <f>+'Public Safety'!H41/'$ County by County'!L40</f>
        <v>1.9324456830262682</v>
      </c>
      <c r="I41" s="161">
        <f>+'Public Safety'!I41/'$ County by County'!L40</f>
        <v>0</v>
      </c>
      <c r="J41" s="161">
        <f>+'Public Safety'!J41/'$ County by County'!L40</f>
        <v>0</v>
      </c>
      <c r="K41" s="162">
        <f>+'Public Safety'!K41/'$ County by County'!L40</f>
        <v>163.93347783454612</v>
      </c>
    </row>
    <row r="42" spans="1:11">
      <c r="A42" s="163" t="s">
        <v>66</v>
      </c>
      <c r="B42" s="161">
        <f>+'Public Safety'!B42/'$ County by County'!L41</f>
        <v>252.44182199781986</v>
      </c>
      <c r="C42" s="161">
        <f>+'Public Safety'!C42/'$ County by County'!L41</f>
        <v>0</v>
      </c>
      <c r="D42" s="161">
        <f>+'Public Safety'!D42/'$ County by County'!L41</f>
        <v>84.605539315910207</v>
      </c>
      <c r="E42" s="161">
        <f>+'Public Safety'!E42/'$ County by County'!L41</f>
        <v>30.513962178197417</v>
      </c>
      <c r="F42" s="161">
        <f>+'Public Safety'!F42/'$ County by County'!L41</f>
        <v>37.469290800527141</v>
      </c>
      <c r="G42" s="161">
        <f>+'Public Safety'!G42/'$ County by County'!L41</f>
        <v>50.837622226681347</v>
      </c>
      <c r="H42" s="161">
        <f>+'Public Safety'!H42/'$ County by County'!L41</f>
        <v>5.3364860540915773</v>
      </c>
      <c r="I42" s="161">
        <f>+'Public Safety'!I42/'$ County by County'!L41</f>
        <v>0</v>
      </c>
      <c r="J42" s="161">
        <f>+'Public Safety'!J42/'$ County by County'!L41</f>
        <v>5.2632720685933698</v>
      </c>
      <c r="K42" s="162">
        <f>+'Public Safety'!K42/'$ County by County'!L41</f>
        <v>466.46799464182089</v>
      </c>
    </row>
    <row r="43" spans="1:11">
      <c r="A43" s="163" t="s">
        <v>67</v>
      </c>
      <c r="B43" s="161">
        <f>+'Public Safety'!B43/'$ County by County'!L42</f>
        <v>123.67965768309058</v>
      </c>
      <c r="C43" s="161">
        <f>+'Public Safety'!C43/'$ County by County'!L42</f>
        <v>109.49777963563692</v>
      </c>
      <c r="D43" s="161">
        <f>+'Public Safety'!D43/'$ County by County'!L42</f>
        <v>87.709812263969965</v>
      </c>
      <c r="E43" s="161">
        <f>+'Public Safety'!E43/'$ County by County'!L42</f>
        <v>11.801979574365744</v>
      </c>
      <c r="F43" s="161">
        <f>+'Public Safety'!F43/'$ County by County'!L42</f>
        <v>28.107548093578838</v>
      </c>
      <c r="G43" s="161">
        <f>+'Public Safety'!G43/'$ County by County'!L42</f>
        <v>53.379277171905734</v>
      </c>
      <c r="H43" s="161">
        <f>+'Public Safety'!H43/'$ County by County'!L42</f>
        <v>9.3735308517552482</v>
      </c>
      <c r="I43" s="161">
        <f>+'Public Safety'!I43/'$ County by County'!L42</f>
        <v>0</v>
      </c>
      <c r="J43" s="161">
        <f>+'Public Safety'!J43/'$ County by County'!L42</f>
        <v>22.213229420472018</v>
      </c>
      <c r="K43" s="162">
        <f>+'Public Safety'!K43/'$ County by County'!L42</f>
        <v>445.76281469477505</v>
      </c>
    </row>
    <row r="44" spans="1:11">
      <c r="A44" s="163" t="s">
        <v>68</v>
      </c>
      <c r="B44" s="161">
        <f>+'Public Safety'!B44/'$ County by County'!L43</f>
        <v>292.88359843682611</v>
      </c>
      <c r="C44" s="161">
        <f>+'Public Safety'!C44/'$ County by County'!L43</f>
        <v>44.147070355896538</v>
      </c>
      <c r="D44" s="161">
        <f>+'Public Safety'!D44/'$ County by County'!L43</f>
        <v>135.23491393394414</v>
      </c>
      <c r="E44" s="161">
        <f>+'Public Safety'!E44/'$ County by County'!L43</f>
        <v>32.804943080079987</v>
      </c>
      <c r="F44" s="161">
        <f>+'Public Safety'!F44/'$ County by County'!L43</f>
        <v>14.605873665224609</v>
      </c>
      <c r="G44" s="161">
        <f>+'Public Safety'!G44/'$ County by County'!L43</f>
        <v>221.388395132726</v>
      </c>
      <c r="H44" s="161">
        <f>+'Public Safety'!H44/'$ County by County'!L43</f>
        <v>2.4331795428108376</v>
      </c>
      <c r="I44" s="161">
        <f>+'Public Safety'!I44/'$ County by County'!L43</f>
        <v>0</v>
      </c>
      <c r="J44" s="161">
        <f>+'Public Safety'!J44/'$ County by County'!L43</f>
        <v>21.499738599678476</v>
      </c>
      <c r="K44" s="162">
        <f>+'Public Safety'!K44/'$ County by County'!L43</f>
        <v>764.99771274718671</v>
      </c>
    </row>
    <row r="45" spans="1:11">
      <c r="A45" s="163" t="s">
        <v>69</v>
      </c>
      <c r="B45" s="161">
        <f>+'Public Safety'!B45/'$ County by County'!L44</f>
        <v>240.18076953222547</v>
      </c>
      <c r="C45" s="161">
        <f>+'Public Safety'!C45/'$ County by County'!L44</f>
        <v>157.35701351940054</v>
      </c>
      <c r="D45" s="161">
        <f>+'Public Safety'!D45/'$ County by County'!L44</f>
        <v>126.71873959888374</v>
      </c>
      <c r="E45" s="161">
        <f>+'Public Safety'!E45/'$ County by County'!L44</f>
        <v>0.25571662665711542</v>
      </c>
      <c r="F45" s="161">
        <f>+'Public Safety'!F45/'$ County by County'!L44</f>
        <v>2.9253121018411683</v>
      </c>
      <c r="G45" s="161">
        <f>+'Public Safety'!G45/'$ County by County'!L44</f>
        <v>4.9636811703568418</v>
      </c>
      <c r="H45" s="161">
        <f>+'Public Safety'!H45/'$ County by County'!L44</f>
        <v>4.9864758602964896</v>
      </c>
      <c r="I45" s="161">
        <f>+'Public Safety'!I45/'$ County by County'!L44</f>
        <v>24.193800798003714</v>
      </c>
      <c r="J45" s="161">
        <f>+'Public Safety'!J45/'$ County by County'!L44</f>
        <v>7.69831376601977</v>
      </c>
      <c r="K45" s="162">
        <f>+'Public Safety'!K45/'$ County by County'!L44</f>
        <v>569.27982297368487</v>
      </c>
    </row>
    <row r="46" spans="1:11">
      <c r="A46" s="163" t="s">
        <v>70</v>
      </c>
      <c r="B46" s="161">
        <f>+'Public Safety'!B46/'$ County by County'!L45</f>
        <v>635.11765011900275</v>
      </c>
      <c r="C46" s="161">
        <f>+'Public Safety'!C46/'$ County by County'!L45</f>
        <v>170.53973910442326</v>
      </c>
      <c r="D46" s="161">
        <f>+'Public Safety'!D46/'$ County by County'!L45</f>
        <v>61.413075992664751</v>
      </c>
      <c r="E46" s="161">
        <f>+'Public Safety'!E46/'$ County by County'!L45</f>
        <v>75.974924891727042</v>
      </c>
      <c r="F46" s="161">
        <f>+'Public Safety'!F46/'$ County by County'!L45</f>
        <v>88.278622429736373</v>
      </c>
      <c r="G46" s="161">
        <f>+'Public Safety'!G46/'$ County by County'!L45</f>
        <v>25.041436356305844</v>
      </c>
      <c r="H46" s="161">
        <f>+'Public Safety'!H46/'$ County by County'!L45</f>
        <v>9.1711558220291582</v>
      </c>
      <c r="I46" s="161">
        <f>+'Public Safety'!I46/'$ County by County'!L45</f>
        <v>0</v>
      </c>
      <c r="J46" s="161">
        <f>+'Public Safety'!J46/'$ County by County'!L45</f>
        <v>559.40676819831185</v>
      </c>
      <c r="K46" s="162">
        <f>+'Public Safety'!K46/'$ County by County'!L45</f>
        <v>1624.9433729142011</v>
      </c>
    </row>
    <row r="47" spans="1:11">
      <c r="A47" s="163" t="s">
        <v>71</v>
      </c>
      <c r="B47" s="161">
        <f>+'Public Safety'!B47/'$ County by County'!L46</f>
        <v>178.0479268171423</v>
      </c>
      <c r="C47" s="161">
        <f>+'Public Safety'!C47/'$ County by County'!L46</f>
        <v>90.256749030525995</v>
      </c>
      <c r="D47" s="161">
        <f>+'Public Safety'!D47/'$ County by County'!L46</f>
        <v>91.362446554638566</v>
      </c>
      <c r="E47" s="161">
        <f>+'Public Safety'!E47/'$ County by County'!L46</f>
        <v>8.2088346425375356</v>
      </c>
      <c r="F47" s="161">
        <f>+'Public Safety'!F47/'$ County by County'!L46</f>
        <v>36.968628815750222</v>
      </c>
      <c r="G47" s="161">
        <f>+'Public Safety'!G47/'$ County by County'!L46</f>
        <v>106.63689470020881</v>
      </c>
      <c r="H47" s="161">
        <f>+'Public Safety'!H47/'$ County by County'!L46</f>
        <v>3.577731928010341</v>
      </c>
      <c r="I47" s="161">
        <f>+'Public Safety'!I47/'$ County by County'!L46</f>
        <v>0</v>
      </c>
      <c r="J47" s="161">
        <f>+'Public Safety'!J47/'$ County by County'!L46</f>
        <v>18.933839614199066</v>
      </c>
      <c r="K47" s="162">
        <f>+'Public Safety'!K47/'$ County by County'!L46</f>
        <v>533.99305210301281</v>
      </c>
    </row>
    <row r="48" spans="1:11">
      <c r="A48" s="163" t="s">
        <v>72</v>
      </c>
      <c r="B48" s="161">
        <f>+'Public Safety'!B48/'$ County by County'!L47</f>
        <v>209.7910408823048</v>
      </c>
      <c r="C48" s="161">
        <f>+'Public Safety'!C48/'$ County by County'!L47</f>
        <v>0.19643149451628744</v>
      </c>
      <c r="D48" s="161">
        <f>+'Public Safety'!D48/'$ County by County'!L47</f>
        <v>81.189991201505975</v>
      </c>
      <c r="E48" s="161">
        <f>+'Public Safety'!E48/'$ County by County'!L47</f>
        <v>11.17844573579964</v>
      </c>
      <c r="F48" s="161">
        <f>+'Public Safety'!F48/'$ County by County'!L47</f>
        <v>12.924777991487968</v>
      </c>
      <c r="G48" s="161">
        <f>+'Public Safety'!G48/'$ County by County'!L47</f>
        <v>47.57580516451138</v>
      </c>
      <c r="H48" s="161">
        <f>+'Public Safety'!H48/'$ County by County'!L47</f>
        <v>2.6943034866590279</v>
      </c>
      <c r="I48" s="161">
        <f>+'Public Safety'!I48/'$ County by County'!L47</f>
        <v>0</v>
      </c>
      <c r="J48" s="161">
        <f>+'Public Safety'!J48/'$ County by County'!L47</f>
        <v>7.2501688083155997</v>
      </c>
      <c r="K48" s="162">
        <f>+'Public Safety'!K48/'$ County by County'!L47</f>
        <v>372.80096476510067</v>
      </c>
    </row>
    <row r="49" spans="1:11">
      <c r="A49" s="163" t="s">
        <v>73</v>
      </c>
      <c r="B49" s="161">
        <f>+'Public Safety'!B49/'$ County by County'!L48</f>
        <v>233.37335926105979</v>
      </c>
      <c r="C49" s="161">
        <f>+'Public Safety'!C49/'$ County by County'!L48</f>
        <v>84.576421973748182</v>
      </c>
      <c r="D49" s="161">
        <f>+'Public Safety'!D49/'$ County by County'!L48</f>
        <v>153.40989304812834</v>
      </c>
      <c r="E49" s="161">
        <f>+'Public Safety'!E49/'$ County by County'!L48</f>
        <v>21.357778317938745</v>
      </c>
      <c r="F49" s="161">
        <f>+'Public Safety'!F49/'$ County by County'!L48</f>
        <v>7.078633932912008</v>
      </c>
      <c r="G49" s="161">
        <f>+'Public Safety'!G49/'$ County by County'!L48</f>
        <v>69.26315021876519</v>
      </c>
      <c r="H49" s="161">
        <f>+'Public Safety'!H49/'$ County by County'!L48</f>
        <v>2.1354642683519689</v>
      </c>
      <c r="I49" s="161">
        <f>+'Public Safety'!I49/'$ County by County'!L48</f>
        <v>0</v>
      </c>
      <c r="J49" s="161">
        <f>+'Public Safety'!J49/'$ County by County'!L48</f>
        <v>21.481210500729219</v>
      </c>
      <c r="K49" s="162">
        <f>+'Public Safety'!K49/'$ County by County'!L48</f>
        <v>592.67591152163345</v>
      </c>
    </row>
    <row r="50" spans="1:11">
      <c r="A50" s="163" t="s">
        <v>74</v>
      </c>
      <c r="B50" s="161">
        <f>+'Public Safety'!B50/'$ County by County'!L49</f>
        <v>173.15776631046975</v>
      </c>
      <c r="C50" s="161">
        <f>+'Public Safety'!C50/'$ County by County'!L49</f>
        <v>119.804221846744</v>
      </c>
      <c r="D50" s="161">
        <f>+'Public Safety'!D50/'$ County by County'!L49</f>
        <v>123.8993089171005</v>
      </c>
      <c r="E50" s="161">
        <f>+'Public Safety'!E50/'$ County by County'!L49</f>
        <v>25.336819953115963</v>
      </c>
      <c r="F50" s="161">
        <f>+'Public Safety'!F50/'$ County by County'!L49</f>
        <v>6.4827335829756141</v>
      </c>
      <c r="G50" s="161">
        <f>+'Public Safety'!G50/'$ County by County'!L49</f>
        <v>0</v>
      </c>
      <c r="H50" s="161">
        <f>+'Public Safety'!H50/'$ County by County'!L49</f>
        <v>3.5043299235851069</v>
      </c>
      <c r="I50" s="161">
        <f>+'Public Safety'!I50/'$ County by County'!L49</f>
        <v>0.20399808201662253</v>
      </c>
      <c r="J50" s="161">
        <f>+'Public Safety'!J50/'$ County by County'!L49</f>
        <v>2.0651025968886048</v>
      </c>
      <c r="K50" s="162">
        <f>+'Public Safety'!K50/'$ County by County'!L49</f>
        <v>454.45428121289615</v>
      </c>
    </row>
    <row r="51" spans="1:11">
      <c r="A51" s="163" t="s">
        <v>75</v>
      </c>
      <c r="B51" s="161">
        <f>+'Public Safety'!B51/'$ County by County'!L50</f>
        <v>266.53563833253361</v>
      </c>
      <c r="C51" s="161">
        <f>+'Public Safety'!C51/'$ County by County'!L50</f>
        <v>161.61234427482273</v>
      </c>
      <c r="D51" s="161">
        <f>+'Public Safety'!D51/'$ County by County'!L50</f>
        <v>120.89783006628872</v>
      </c>
      <c r="E51" s="161">
        <f>+'Public Safety'!E51/'$ County by County'!L50</f>
        <v>12.892652555877422</v>
      </c>
      <c r="F51" s="161">
        <f>+'Public Safety'!F51/'$ County by County'!L50</f>
        <v>5.9769174264100426</v>
      </c>
      <c r="G51" s="161">
        <f>+'Public Safety'!G51/'$ County by County'!L50</f>
        <v>0</v>
      </c>
      <c r="H51" s="161">
        <f>+'Public Safety'!H51/'$ County by County'!L50</f>
        <v>2.6218166308269208</v>
      </c>
      <c r="I51" s="161">
        <f>+'Public Safety'!I51/'$ County by County'!L50</f>
        <v>0</v>
      </c>
      <c r="J51" s="161">
        <f>+'Public Safety'!J51/'$ County by County'!L50</f>
        <v>0</v>
      </c>
      <c r="K51" s="162">
        <f>+'Public Safety'!K51/'$ County by County'!L50</f>
        <v>570.53719928675946</v>
      </c>
    </row>
    <row r="52" spans="1:11">
      <c r="A52" s="163" t="s">
        <v>76</v>
      </c>
      <c r="B52" s="161">
        <f>+'Public Safety'!B52/'$ County by County'!L51</f>
        <v>307.03379712391381</v>
      </c>
      <c r="C52" s="161">
        <f>+'Public Safety'!C52/'$ County by County'!L51</f>
        <v>200.84128985449854</v>
      </c>
      <c r="D52" s="161">
        <f>+'Public Safety'!D52/'$ County by County'!L51</f>
        <v>112.10128388622375</v>
      </c>
      <c r="E52" s="161">
        <f>+'Public Safety'!E52/'$ County by County'!L51</f>
        <v>13.042255951303403</v>
      </c>
      <c r="F52" s="161">
        <f>+'Public Safety'!F52/'$ County by County'!L51</f>
        <v>8.526896836531499</v>
      </c>
      <c r="G52" s="161">
        <f>+'Public Safety'!G52/'$ County by County'!L51</f>
        <v>0</v>
      </c>
      <c r="H52" s="161">
        <f>+'Public Safety'!H52/'$ County by County'!L51</f>
        <v>2.5379607734431571</v>
      </c>
      <c r="I52" s="161">
        <f>+'Public Safety'!I52/'$ County by County'!L51</f>
        <v>1.0087826982259231</v>
      </c>
      <c r="J52" s="161">
        <f>+'Public Safety'!J52/'$ County by County'!L51</f>
        <v>4.5189082582820417</v>
      </c>
      <c r="K52" s="162">
        <f>+'Public Safety'!K52/'$ County by County'!L51</f>
        <v>649.61117538242218</v>
      </c>
    </row>
    <row r="53" spans="1:11">
      <c r="A53" s="163" t="s">
        <v>77</v>
      </c>
      <c r="B53" s="161">
        <f>+'Public Safety'!B53/'$ County by County'!L52</f>
        <v>266.30010539658184</v>
      </c>
      <c r="C53" s="161">
        <f>+'Public Safety'!C53/'$ County by County'!L52</f>
        <v>76.675722599360498</v>
      </c>
      <c r="D53" s="161">
        <f>+'Public Safety'!D53/'$ County by County'!L52</f>
        <v>4.4187467496129194E-2</v>
      </c>
      <c r="E53" s="161">
        <f>+'Public Safety'!E53/'$ County by County'!L52</f>
        <v>9.9713629775226469</v>
      </c>
      <c r="F53" s="161">
        <f>+'Public Safety'!F53/'$ County by County'!L52</f>
        <v>19.673812409903718</v>
      </c>
      <c r="G53" s="161">
        <f>+'Public Safety'!G53/'$ County by County'!L52</f>
        <v>35.786754833313232</v>
      </c>
      <c r="H53" s="161">
        <f>+'Public Safety'!H53/'$ County by County'!L52</f>
        <v>3.0078958452390605</v>
      </c>
      <c r="I53" s="161">
        <f>+'Public Safety'!I53/'$ County by County'!L52</f>
        <v>0.53498751258134614</v>
      </c>
      <c r="J53" s="161">
        <f>+'Public Safety'!J53/'$ County by County'!L52</f>
        <v>8.8364771044217125</v>
      </c>
      <c r="K53" s="162">
        <f>+'Public Safety'!K53/'$ County by County'!L52</f>
        <v>420.83130614642016</v>
      </c>
    </row>
    <row r="54" spans="1:11">
      <c r="A54" s="163" t="s">
        <v>78</v>
      </c>
      <c r="B54" s="161">
        <f>+'Public Safety'!B54/'$ County by County'!L53</f>
        <v>240.63428596376519</v>
      </c>
      <c r="C54" s="161">
        <f>+'Public Safety'!C54/'$ County by County'!L53</f>
        <v>16.523432879107446</v>
      </c>
      <c r="D54" s="161">
        <f>+'Public Safety'!D54/'$ County by County'!L53</f>
        <v>173.53459604595827</v>
      </c>
      <c r="E54" s="161">
        <f>+'Public Safety'!E54/'$ County by County'!L53</f>
        <v>8.1572604243437912</v>
      </c>
      <c r="F54" s="161">
        <f>+'Public Safety'!F54/'$ County by County'!L53</f>
        <v>21.787111890503461</v>
      </c>
      <c r="G54" s="161">
        <f>+'Public Safety'!G54/'$ County by County'!L53</f>
        <v>113.58964265184204</v>
      </c>
      <c r="H54" s="161">
        <f>+'Public Safety'!H54/'$ County by County'!L53</f>
        <v>6.0859009795187751</v>
      </c>
      <c r="I54" s="161">
        <f>+'Public Safety'!I54/'$ County by County'!L53</f>
        <v>1.0979040605902477</v>
      </c>
      <c r="J54" s="161">
        <f>+'Public Safety'!J54/'$ County by County'!L53</f>
        <v>6.1779495490138805</v>
      </c>
      <c r="K54" s="162">
        <f>+'Public Safety'!K54/'$ County by County'!L53</f>
        <v>587.58808444464307</v>
      </c>
    </row>
    <row r="55" spans="1:11">
      <c r="A55" s="163" t="s">
        <v>79</v>
      </c>
      <c r="B55" s="161">
        <f>+'Public Safety'!B55/'$ County by County'!L54</f>
        <v>161.53053827959101</v>
      </c>
      <c r="C55" s="161">
        <f>+'Public Safety'!C55/'$ County by County'!L54</f>
        <v>67.180835644492134</v>
      </c>
      <c r="D55" s="161">
        <f>+'Public Safety'!D55/'$ County by County'!L54</f>
        <v>80.981453800754181</v>
      </c>
      <c r="E55" s="161">
        <f>+'Public Safety'!E55/'$ County by County'!L54</f>
        <v>12.757066100401273</v>
      </c>
      <c r="F55" s="161">
        <f>+'Public Safety'!F55/'$ County by County'!L54</f>
        <v>13.504735923342578</v>
      </c>
      <c r="G55" s="161">
        <f>+'Public Safety'!G55/'$ County by County'!L54</f>
        <v>33.337820130130204</v>
      </c>
      <c r="H55" s="161">
        <f>+'Public Safety'!H55/'$ County by County'!L54</f>
        <v>7.7769498749329324</v>
      </c>
      <c r="I55" s="161">
        <f>+'Public Safety'!I55/'$ County by County'!L54</f>
        <v>0</v>
      </c>
      <c r="J55" s="161">
        <f>+'Public Safety'!J55/'$ County by County'!L54</f>
        <v>15.200234264598086</v>
      </c>
      <c r="K55" s="162">
        <f>+'Public Safety'!K55/'$ County by County'!L54</f>
        <v>392.26963401824241</v>
      </c>
    </row>
    <row r="56" spans="1:11">
      <c r="A56" s="163" t="s">
        <v>80</v>
      </c>
      <c r="B56" s="161">
        <f>+'Public Safety'!B56/'$ County by County'!L55</f>
        <v>162.02935388652017</v>
      </c>
      <c r="C56" s="161">
        <f>+'Public Safety'!C56/'$ County by County'!L55</f>
        <v>54.449272985678363</v>
      </c>
      <c r="D56" s="161">
        <f>+'Public Safety'!D56/'$ County by County'!L55</f>
        <v>87.872239532087022</v>
      </c>
      <c r="E56" s="161">
        <f>+'Public Safety'!E56/'$ County by County'!L55</f>
        <v>12.487454903246967</v>
      </c>
      <c r="F56" s="161">
        <f>+'Public Safety'!F56/'$ County by County'!L55</f>
        <v>12.705531868372145</v>
      </c>
      <c r="G56" s="161">
        <f>+'Public Safety'!G56/'$ County by County'!L55</f>
        <v>77.065267300754343</v>
      </c>
      <c r="H56" s="161">
        <f>+'Public Safety'!H56/'$ County by County'!L55</f>
        <v>4.2992511205859847</v>
      </c>
      <c r="I56" s="161">
        <f>+'Public Safety'!I56/'$ County by County'!L55</f>
        <v>0</v>
      </c>
      <c r="J56" s="161">
        <f>+'Public Safety'!J56/'$ County by County'!L55</f>
        <v>25.1064556685252</v>
      </c>
      <c r="K56" s="162">
        <f>+'Public Safety'!K56/'$ County by County'!L55</f>
        <v>436.01482726577018</v>
      </c>
    </row>
    <row r="57" spans="1:11">
      <c r="A57" s="163" t="s">
        <v>81</v>
      </c>
      <c r="B57" s="161">
        <f>+'Public Safety'!B57/'$ County by County'!L56</f>
        <v>335.09178329669373</v>
      </c>
      <c r="C57" s="161">
        <f>+'Public Safety'!C57/'$ County by County'!L56</f>
        <v>131.90495614130552</v>
      </c>
      <c r="D57" s="161">
        <f>+'Public Safety'!D57/'$ County by County'!L56</f>
        <v>4.011666630389831</v>
      </c>
      <c r="E57" s="161">
        <f>+'Public Safety'!E57/'$ County by County'!L56</f>
        <v>31.741597196526129</v>
      </c>
      <c r="F57" s="161">
        <f>+'Public Safety'!F57/'$ County by County'!L56</f>
        <v>88.884047624230021</v>
      </c>
      <c r="G57" s="161">
        <f>+'Public Safety'!G57/'$ County by County'!L56</f>
        <v>45.389835230611844</v>
      </c>
      <c r="H57" s="161">
        <f>+'Public Safety'!H57/'$ County by County'!L56</f>
        <v>2.2582591472041442</v>
      </c>
      <c r="I57" s="161">
        <f>+'Public Safety'!I57/'$ County by County'!L56</f>
        <v>0</v>
      </c>
      <c r="J57" s="161">
        <f>+'Public Safety'!J57/'$ County by County'!L56</f>
        <v>13.709352893803191</v>
      </c>
      <c r="K57" s="162">
        <f>+'Public Safety'!K57/'$ County by County'!L56</f>
        <v>652.99149816076442</v>
      </c>
    </row>
    <row r="58" spans="1:11">
      <c r="A58" s="163" t="s">
        <v>82</v>
      </c>
      <c r="B58" s="161">
        <f>+'Public Safety'!B58/'$ County by County'!L57</f>
        <v>196.75185294690795</v>
      </c>
      <c r="C58" s="161">
        <f>+'Public Safety'!C58/'$ County by County'!L57</f>
        <v>0</v>
      </c>
      <c r="D58" s="161">
        <f>+'Public Safety'!D58/'$ County by County'!L57</f>
        <v>136.81011913961441</v>
      </c>
      <c r="E58" s="161">
        <f>+'Public Safety'!E58/'$ County by County'!L57</f>
        <v>8.5910917435508036</v>
      </c>
      <c r="F58" s="161">
        <f>+'Public Safety'!F58/'$ County by County'!L57</f>
        <v>3.8212939381925453</v>
      </c>
      <c r="G58" s="161">
        <f>+'Public Safety'!G58/'$ County by County'!L57</f>
        <v>0.17952586062076242</v>
      </c>
      <c r="H58" s="161">
        <f>+'Public Safety'!H58/'$ County by County'!L57</f>
        <v>2.129316543136873</v>
      </c>
      <c r="I58" s="161">
        <f>+'Public Safety'!I58/'$ County by County'!L57</f>
        <v>0</v>
      </c>
      <c r="J58" s="161">
        <f>+'Public Safety'!J58/'$ County by County'!L57</f>
        <v>1.602834353602075</v>
      </c>
      <c r="K58" s="162">
        <f>+'Public Safety'!K58/'$ County by County'!L57</f>
        <v>349.8860345256254</v>
      </c>
    </row>
    <row r="59" spans="1:11">
      <c r="A59" s="163" t="s">
        <v>83</v>
      </c>
      <c r="B59" s="161">
        <f>+'Public Safety'!B59/'$ County by County'!L58</f>
        <v>228.50674042204466</v>
      </c>
      <c r="C59" s="161">
        <f>+'Public Safety'!C59/'$ County by County'!L58</f>
        <v>20.488553282407</v>
      </c>
      <c r="D59" s="161">
        <f>+'Public Safety'!D59/'$ County by County'!L58</f>
        <v>6.3144730295314195</v>
      </c>
      <c r="E59" s="161">
        <f>+'Public Safety'!E59/'$ County by County'!L58</f>
        <v>11.029666052038516</v>
      </c>
      <c r="F59" s="161">
        <f>+'Public Safety'!F59/'$ County by County'!L58</f>
        <v>17.999157081394326</v>
      </c>
      <c r="G59" s="161">
        <f>+'Public Safety'!G59/'$ County by County'!L58</f>
        <v>0</v>
      </c>
      <c r="H59" s="161">
        <f>+'Public Safety'!H59/'$ County by County'!L58</f>
        <v>0</v>
      </c>
      <c r="I59" s="161">
        <f>+'Public Safety'!I59/'$ County by County'!L58</f>
        <v>0</v>
      </c>
      <c r="J59" s="161">
        <f>+'Public Safety'!J59/'$ County by County'!L58</f>
        <v>1.1060321362718413</v>
      </c>
      <c r="K59" s="162">
        <f>+'Public Safety'!K59/'$ County by County'!L58</f>
        <v>285.44462200368775</v>
      </c>
    </row>
    <row r="60" spans="1:11">
      <c r="A60" s="163" t="s">
        <v>84</v>
      </c>
      <c r="B60" s="161">
        <f>+'Public Safety'!B60/'$ County by County'!L59</f>
        <v>184.95798752639593</v>
      </c>
      <c r="C60" s="161">
        <f>+'Public Safety'!C60/'$ County by County'!L59</f>
        <v>96.863647301478167</v>
      </c>
      <c r="D60" s="161">
        <f>+'Public Safety'!D60/'$ County by County'!L59</f>
        <v>78.210948779649371</v>
      </c>
      <c r="E60" s="161">
        <f>+'Public Safety'!E60/'$ County by County'!L59</f>
        <v>27.617875558611207</v>
      </c>
      <c r="F60" s="161">
        <f>+'Public Safety'!F60/'$ County by County'!L59</f>
        <v>18.323513234788589</v>
      </c>
      <c r="G60" s="161">
        <f>+'Public Safety'!G60/'$ County by County'!L59</f>
        <v>103.18224966851643</v>
      </c>
      <c r="H60" s="161">
        <f>+'Public Safety'!H60/'$ County by County'!L59</f>
        <v>7.8098438344055392</v>
      </c>
      <c r="I60" s="161">
        <f>+'Public Safety'!I60/'$ County by County'!L59</f>
        <v>0</v>
      </c>
      <c r="J60" s="161">
        <f>+'Public Safety'!J60/'$ County by County'!L59</f>
        <v>7.5326769140107057</v>
      </c>
      <c r="K60" s="162">
        <f>+'Public Safety'!K60/'$ County by County'!L59</f>
        <v>524.49874281785594</v>
      </c>
    </row>
    <row r="61" spans="1:11">
      <c r="A61" s="163" t="s">
        <v>85</v>
      </c>
      <c r="B61" s="161">
        <f>+'Public Safety'!B61/'$ County by County'!L60</f>
        <v>197.02591493918729</v>
      </c>
      <c r="C61" s="161">
        <f>+'Public Safety'!C61/'$ County by County'!L60</f>
        <v>132.14455632348705</v>
      </c>
      <c r="D61" s="161">
        <f>+'Public Safety'!D61/'$ County by County'!L60</f>
        <v>87.205012787048901</v>
      </c>
      <c r="E61" s="161">
        <f>+'Public Safety'!E61/'$ County by County'!L60</f>
        <v>7.2272840220161534</v>
      </c>
      <c r="F61" s="161">
        <f>+'Public Safety'!F61/'$ County by County'!L60</f>
        <v>13.163135476749121</v>
      </c>
      <c r="G61" s="161">
        <f>+'Public Safety'!G61/'$ County by County'!L60</f>
        <v>0</v>
      </c>
      <c r="H61" s="161">
        <f>+'Public Safety'!H61/'$ County by County'!L60</f>
        <v>1.9388750475528689</v>
      </c>
      <c r="I61" s="161">
        <f>+'Public Safety'!I61/'$ County by County'!L60</f>
        <v>0</v>
      </c>
      <c r="J61" s="161">
        <f>+'Public Safety'!J61/'$ County by County'!L60</f>
        <v>0.73207009457798344</v>
      </c>
      <c r="K61" s="162">
        <f>+'Public Safety'!K61/'$ County by County'!L60</f>
        <v>439.4368486906194</v>
      </c>
    </row>
    <row r="62" spans="1:11">
      <c r="A62" s="163" t="s">
        <v>86</v>
      </c>
      <c r="B62" s="161">
        <f>+'Public Safety'!B62/'$ County by County'!L61</f>
        <v>155.47440762220381</v>
      </c>
      <c r="C62" s="161">
        <f>+'Public Safety'!C62/'$ County by County'!L61</f>
        <v>329.56043910521953</v>
      </c>
      <c r="D62" s="161">
        <f>+'Public Safety'!D62/'$ County by County'!L61</f>
        <v>76.731938690969343</v>
      </c>
      <c r="E62" s="161">
        <f>+'Public Safety'!E62/'$ County by County'!L61</f>
        <v>19.711905550952775</v>
      </c>
      <c r="F62" s="161">
        <f>+'Public Safety'!F62/'$ County by County'!L61</f>
        <v>48.896454018227011</v>
      </c>
      <c r="G62" s="161">
        <f>+'Public Safety'!G62/'$ County by County'!L61</f>
        <v>9.2875890637945311</v>
      </c>
      <c r="H62" s="161">
        <f>+'Public Safety'!H62/'$ County by County'!L61</f>
        <v>2.4068019884009941</v>
      </c>
      <c r="I62" s="161">
        <f>+'Public Safety'!I62/'$ County by County'!L61</f>
        <v>0</v>
      </c>
      <c r="J62" s="161">
        <f>+'Public Safety'!J62/'$ County by County'!L61</f>
        <v>0</v>
      </c>
      <c r="K62" s="162">
        <f>+'Public Safety'!K62/'$ County by County'!L61</f>
        <v>642.06953603976797</v>
      </c>
    </row>
    <row r="63" spans="1:11">
      <c r="A63" s="163" t="s">
        <v>87</v>
      </c>
      <c r="B63" s="161">
        <f>+'Public Safety'!B63/'$ County by County'!L62</f>
        <v>139.55222644886999</v>
      </c>
      <c r="C63" s="161">
        <f>+'Public Safety'!C63/'$ County by County'!L62</f>
        <v>17.171335869321997</v>
      </c>
      <c r="D63" s="161">
        <f>+'Public Safety'!D63/'$ County by County'!L62</f>
        <v>63.994383530991271</v>
      </c>
      <c r="E63" s="161">
        <f>+'Public Safety'!E63/'$ County by County'!L62</f>
        <v>7.2638621615573955</v>
      </c>
      <c r="F63" s="161">
        <f>+'Public Safety'!F63/'$ County by County'!L62</f>
        <v>4.9533900201387331</v>
      </c>
      <c r="G63" s="161">
        <f>+'Public Safety'!G63/'$ County by County'!L62</f>
        <v>116.75289773998658</v>
      </c>
      <c r="H63" s="161">
        <f>+'Public Safety'!H63/'$ County by County'!L62</f>
        <v>3.3342134705750728</v>
      </c>
      <c r="I63" s="161">
        <f>+'Public Safety'!I63/'$ County by County'!L62</f>
        <v>0</v>
      </c>
      <c r="J63" s="161">
        <f>+'Public Safety'!J63/'$ County by County'!L62</f>
        <v>4.0143432535242782</v>
      </c>
      <c r="K63" s="162">
        <f>+'Public Safety'!K63/'$ County by County'!L62</f>
        <v>357.03665249496532</v>
      </c>
    </row>
    <row r="64" spans="1:11">
      <c r="A64" s="163" t="s">
        <v>88</v>
      </c>
      <c r="B64" s="161">
        <f>+'Public Safety'!B64/'$ County by County'!L63</f>
        <v>188.13316887194438</v>
      </c>
      <c r="C64" s="161">
        <f>+'Public Safety'!C64/'$ County by County'!L63</f>
        <v>49.493294460641401</v>
      </c>
      <c r="D64" s="161">
        <f>+'Public Safety'!D64/'$ County by County'!L63</f>
        <v>118.1511549674815</v>
      </c>
      <c r="E64" s="161">
        <f>+'Public Safety'!E64/'$ County by County'!L63</f>
        <v>7.4446288405472076</v>
      </c>
      <c r="F64" s="161">
        <f>+'Public Safety'!F64/'$ County by County'!L63</f>
        <v>36.497555505718772</v>
      </c>
      <c r="G64" s="161">
        <f>+'Public Safety'!G64/'$ County by County'!L63</f>
        <v>3.5700381251401661</v>
      </c>
      <c r="H64" s="161">
        <f>+'Public Safety'!H64/'$ County by County'!L63</f>
        <v>4.043014128728414</v>
      </c>
      <c r="I64" s="161">
        <f>+'Public Safety'!I64/'$ County by County'!L63</f>
        <v>0</v>
      </c>
      <c r="J64" s="161">
        <f>+'Public Safety'!J64/'$ County by County'!L63</f>
        <v>0</v>
      </c>
      <c r="K64" s="162">
        <f>+'Public Safety'!K64/'$ County by County'!L63</f>
        <v>407.33285490020182</v>
      </c>
    </row>
    <row r="65" spans="1:11">
      <c r="A65" s="163" t="s">
        <v>89</v>
      </c>
      <c r="B65" s="161">
        <f>+'Public Safety'!B65/'$ County by County'!L64</f>
        <v>149.2744089797454</v>
      </c>
      <c r="C65" s="161">
        <f>+'Public Safety'!C65/'$ County by County'!L64</f>
        <v>6.1589640684768296</v>
      </c>
      <c r="D65" s="161">
        <f>+'Public Safety'!D65/'$ County by County'!L64</f>
        <v>0</v>
      </c>
      <c r="E65" s="161">
        <f>+'Public Safety'!E65/'$ County by County'!L64</f>
        <v>4.5053615100018813</v>
      </c>
      <c r="F65" s="161">
        <f>+'Public Safety'!F65/'$ County by County'!L64</f>
        <v>12.52273154825359</v>
      </c>
      <c r="G65" s="161">
        <f>+'Public Safety'!G65/'$ County by County'!L64</f>
        <v>95.457390104721895</v>
      </c>
      <c r="H65" s="161">
        <f>+'Public Safety'!H65/'$ County by County'!L64</f>
        <v>1.3144792123910454</v>
      </c>
      <c r="I65" s="161">
        <f>+'Public Safety'!I65/'$ County by County'!L64</f>
        <v>0</v>
      </c>
      <c r="J65" s="161">
        <f>+'Public Safety'!J65/'$ County by County'!L64</f>
        <v>17.645575970401957</v>
      </c>
      <c r="K65" s="162">
        <f>+'Public Safety'!K65/'$ County by County'!L64</f>
        <v>286.87891139399261</v>
      </c>
    </row>
    <row r="66" spans="1:11">
      <c r="A66" s="163" t="s">
        <v>90</v>
      </c>
      <c r="B66" s="161">
        <f>+'Public Safety'!B66/'$ County by County'!L65</f>
        <v>100.36531366723665</v>
      </c>
      <c r="C66" s="161">
        <f>+'Public Safety'!C66/'$ County by County'!L65</f>
        <v>48.16734650987285</v>
      </c>
      <c r="D66" s="161">
        <f>+'Public Safety'!D66/'$ County by County'!L65</f>
        <v>89.354822747203414</v>
      </c>
      <c r="E66" s="161">
        <f>+'Public Safety'!E66/'$ County by County'!L65</f>
        <v>7.5570485570447357</v>
      </c>
      <c r="F66" s="161">
        <f>+'Public Safety'!F66/'$ County by County'!L65</f>
        <v>25.088189833876253</v>
      </c>
      <c r="G66" s="161">
        <f>+'Public Safety'!G66/'$ County by County'!L65</f>
        <v>42.261659709020741</v>
      </c>
      <c r="H66" s="161">
        <f>+'Public Safety'!H66/'$ County by County'!L65</f>
        <v>3.6648694605515804</v>
      </c>
      <c r="I66" s="161">
        <f>+'Public Safety'!I66/'$ County by County'!L65</f>
        <v>0</v>
      </c>
      <c r="J66" s="161">
        <f>+'Public Safety'!J66/'$ County by County'!L65</f>
        <v>1.408018647127941</v>
      </c>
      <c r="K66" s="162">
        <f>+'Public Safety'!K66/'$ County by County'!L65</f>
        <v>317.86726913193417</v>
      </c>
    </row>
    <row r="67" spans="1:11">
      <c r="A67" s="163" t="s">
        <v>91</v>
      </c>
      <c r="B67" s="161">
        <f>+'Public Safety'!B67/'$ County by County'!L66</f>
        <v>221.9449998433044</v>
      </c>
      <c r="C67" s="161">
        <f>+'Public Safety'!C67/'$ County by County'!L66</f>
        <v>58.92625904917108</v>
      </c>
      <c r="D67" s="161">
        <f>+'Public Safety'!D67/'$ County by County'!L66</f>
        <v>157.27634836566486</v>
      </c>
      <c r="E67" s="161">
        <f>+'Public Safety'!E67/'$ County by County'!L66</f>
        <v>15.284465197906547</v>
      </c>
      <c r="F67" s="161">
        <f>+'Public Safety'!F67/'$ County by County'!L66</f>
        <v>3.2340405528220879</v>
      </c>
      <c r="G67" s="161">
        <f>+'Public Safety'!G67/'$ County by County'!L66</f>
        <v>72.874173430693531</v>
      </c>
      <c r="H67" s="161">
        <f>+'Public Safety'!H67/'$ County by County'!L66</f>
        <v>1.8290450969945784</v>
      </c>
      <c r="I67" s="161">
        <f>+'Public Safety'!I67/'$ County by County'!L66</f>
        <v>0</v>
      </c>
      <c r="J67" s="161">
        <f>+'Public Safety'!J67/'$ County by County'!L66</f>
        <v>0</v>
      </c>
      <c r="K67" s="162">
        <f>+'Public Safety'!K67/'$ County by County'!L66</f>
        <v>531.36933153655707</v>
      </c>
    </row>
    <row r="68" spans="1:11">
      <c r="A68" s="163" t="s">
        <v>92</v>
      </c>
      <c r="B68" s="161">
        <f>+'Public Safety'!B68/'$ County by County'!L67</f>
        <v>533.99981623558597</v>
      </c>
      <c r="C68" s="161">
        <f>+'Public Safety'!C68/'$ County by County'!L67</f>
        <v>0</v>
      </c>
      <c r="D68" s="161">
        <f>+'Public Safety'!D68/'$ County by County'!L67</f>
        <v>11.08897260378861</v>
      </c>
      <c r="E68" s="161">
        <f>+'Public Safety'!E68/'$ County by County'!L67</f>
        <v>23.997672317422399</v>
      </c>
      <c r="F68" s="161">
        <f>+'Public Safety'!F68/'$ County by County'!L67</f>
        <v>9.2685104362873467</v>
      </c>
      <c r="G68" s="161">
        <f>+'Public Safety'!G68/'$ County by County'!L67</f>
        <v>179.00562012832881</v>
      </c>
      <c r="H68" s="161">
        <f>+'Public Safety'!H68/'$ County by County'!L67</f>
        <v>3.0077487327912285</v>
      </c>
      <c r="I68" s="161">
        <f>+'Public Safety'!I68/'$ County by County'!L67</f>
        <v>0</v>
      </c>
      <c r="J68" s="161">
        <f>+'Public Safety'!J68/'$ County by County'!L67</f>
        <v>5.2665196551354496</v>
      </c>
      <c r="K68" s="162">
        <f>+'Public Safety'!K68/'$ County by County'!L67</f>
        <v>765.6348601093398</v>
      </c>
    </row>
    <row r="69" spans="1:11">
      <c r="A69" s="174" t="s">
        <v>93</v>
      </c>
      <c r="B69" s="176">
        <f>+'Public Safety'!B69/'$ County by County'!L68</f>
        <v>123.43550130078047</v>
      </c>
      <c r="C69" s="176">
        <f>+'Public Safety'!C69/'$ County by County'!L68</f>
        <v>20.004682809685811</v>
      </c>
      <c r="D69" s="176">
        <f>+'Public Safety'!D69/'$ County by County'!L68</f>
        <v>54.842185311186711</v>
      </c>
      <c r="E69" s="176">
        <f>+'Public Safety'!E69/'$ County by County'!L68</f>
        <v>5.4801280768461078</v>
      </c>
      <c r="F69" s="176">
        <f>+'Public Safety'!F69/'$ County by County'!L68</f>
        <v>30.529837902741644</v>
      </c>
      <c r="G69" s="176">
        <f>+'Public Safety'!G69/'$ County by County'!L68</f>
        <v>69.783710226135682</v>
      </c>
      <c r="H69" s="176">
        <f>+'Public Safety'!H69/'$ County by County'!L68</f>
        <v>0</v>
      </c>
      <c r="I69" s="176">
        <f>+'Public Safety'!I69/'$ County by County'!L68</f>
        <v>0</v>
      </c>
      <c r="J69" s="176">
        <f>+'Public Safety'!J69/'$ County by County'!L68</f>
        <v>1.3612167300380229</v>
      </c>
      <c r="K69" s="177">
        <f>+'Public Safety'!K69/'$ County by County'!L68</f>
        <v>305.43726235741445</v>
      </c>
    </row>
    <row r="70" spans="1:11">
      <c r="A70" s="175" t="s">
        <v>99</v>
      </c>
      <c r="B70" s="161">
        <f>+'Public Safety'!B70/'$ County by County'!L69</f>
        <v>232.39315681369519</v>
      </c>
      <c r="C70" s="161">
        <f>+'Public Safety'!C70/'$ County by County'!L69</f>
        <v>95.114530254672133</v>
      </c>
      <c r="D70" s="161">
        <f>+'Public Safety'!D70/'$ County by County'!L69</f>
        <v>98.53484129332827</v>
      </c>
      <c r="E70" s="161">
        <f>+'Public Safety'!E70/'$ County by County'!L69</f>
        <v>12.341782877701199</v>
      </c>
      <c r="F70" s="161">
        <f>+'Public Safety'!F70/'$ County by County'!L69</f>
        <v>15.392863171911229</v>
      </c>
      <c r="G70" s="161">
        <f>+'Public Safety'!G70/'$ County by County'!L69</f>
        <v>35.397059491190795</v>
      </c>
      <c r="H70" s="161">
        <f>+'Public Safety'!H70/'$ County by County'!L69</f>
        <v>4.1827982836674344</v>
      </c>
      <c r="I70" s="161">
        <f>+'Public Safety'!I70/'$ County by County'!L69</f>
        <v>3.5644866648551843</v>
      </c>
      <c r="J70" s="161">
        <f>+'Public Safety'!J70/'$ County by County'!L69</f>
        <v>9.7184712447316564</v>
      </c>
      <c r="K70" s="162">
        <f>+'Public Safety'!K70/'$ County by County'!L69</f>
        <v>506.63999009575309</v>
      </c>
    </row>
    <row r="75" spans="1:11" ht="75">
      <c r="A75" s="160" t="s">
        <v>131</v>
      </c>
      <c r="B75" s="71">
        <f>K70/'Per Capita'!K69</f>
        <v>0.2347980188359968</v>
      </c>
    </row>
  </sheetData>
  <mergeCells count="1">
    <mergeCell ref="A1:K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01F5E-B9F9-4C6E-84C4-A3A81296F618}">
  <dimension ref="A1:J70"/>
  <sheetViews>
    <sheetView topLeftCell="A44" workbookViewId="0">
      <selection activeCell="T29" sqref="T29"/>
    </sheetView>
  </sheetViews>
  <sheetFormatPr defaultRowHeight="15"/>
  <cols>
    <col min="1" max="1" width="14.85546875" customWidth="1"/>
    <col min="2" max="2" width="19.28515625" bestFit="1" customWidth="1"/>
    <col min="3" max="3" width="18.28515625" bestFit="1" customWidth="1"/>
    <col min="4" max="4" width="18.85546875" bestFit="1" customWidth="1"/>
    <col min="5" max="5" width="23.85546875" bestFit="1" customWidth="1"/>
    <col min="6" max="6" width="19.140625" bestFit="1" customWidth="1"/>
    <col min="7" max="7" width="31.42578125" bestFit="1" customWidth="1"/>
    <col min="8" max="8" width="29.140625" bestFit="1" customWidth="1"/>
    <col min="9" max="9" width="23.28515625" bestFit="1" customWidth="1"/>
    <col min="10" max="10" width="16.140625" customWidth="1"/>
  </cols>
  <sheetData>
    <row r="1" spans="1:10" ht="15.75">
      <c r="A1" s="202" t="s">
        <v>3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>
      <c r="A2" s="187" t="s">
        <v>25</v>
      </c>
      <c r="B2" s="188" t="s">
        <v>132</v>
      </c>
      <c r="C2" s="188" t="s">
        <v>133</v>
      </c>
      <c r="D2" s="188" t="s">
        <v>134</v>
      </c>
      <c r="E2" s="188" t="s">
        <v>135</v>
      </c>
      <c r="F2" s="188" t="s">
        <v>136</v>
      </c>
      <c r="G2" s="188" t="s">
        <v>137</v>
      </c>
      <c r="H2" s="188" t="s">
        <v>138</v>
      </c>
      <c r="I2" s="188" t="s">
        <v>139</v>
      </c>
      <c r="J2" s="190" t="s">
        <v>110</v>
      </c>
    </row>
    <row r="3" spans="1:10">
      <c r="A3" s="1" t="s">
        <v>27</v>
      </c>
      <c r="B3" s="15">
        <v>0</v>
      </c>
      <c r="C3" s="15">
        <v>32275</v>
      </c>
      <c r="D3" s="15">
        <v>21144475</v>
      </c>
      <c r="E3" s="15">
        <v>0</v>
      </c>
      <c r="F3" s="15">
        <v>0</v>
      </c>
      <c r="G3" s="15">
        <v>5862725</v>
      </c>
      <c r="H3" s="15">
        <v>0</v>
      </c>
      <c r="I3" s="15">
        <v>0</v>
      </c>
      <c r="J3" s="101">
        <f>SUM(B3:I3)</f>
        <v>27039475</v>
      </c>
    </row>
    <row r="4" spans="1:10">
      <c r="A4" s="1" t="s">
        <v>28</v>
      </c>
      <c r="B4" s="15">
        <v>0</v>
      </c>
      <c r="C4" s="15">
        <v>0</v>
      </c>
      <c r="D4" s="15">
        <v>970956</v>
      </c>
      <c r="E4" s="15">
        <v>0</v>
      </c>
      <c r="F4" s="15">
        <v>0</v>
      </c>
      <c r="G4" s="15">
        <v>31927</v>
      </c>
      <c r="H4" s="15">
        <v>0</v>
      </c>
      <c r="I4" s="15">
        <v>14067</v>
      </c>
      <c r="J4" s="101">
        <f t="shared" ref="J4:J68" si="0">SUM(B4:I4)</f>
        <v>1016950</v>
      </c>
    </row>
    <row r="5" spans="1:10">
      <c r="A5" s="1" t="s">
        <v>29</v>
      </c>
      <c r="B5" s="15">
        <v>0</v>
      </c>
      <c r="C5" s="15">
        <v>15533321</v>
      </c>
      <c r="D5" s="15">
        <v>17110314</v>
      </c>
      <c r="E5" s="15">
        <v>0</v>
      </c>
      <c r="F5" s="15">
        <v>11601863</v>
      </c>
      <c r="G5" s="15">
        <v>315258</v>
      </c>
      <c r="H5" s="15">
        <v>744397</v>
      </c>
      <c r="I5" s="15">
        <v>56341</v>
      </c>
      <c r="J5" s="101">
        <f t="shared" si="0"/>
        <v>45361494</v>
      </c>
    </row>
    <row r="6" spans="1:10">
      <c r="A6" s="1" t="s">
        <v>30</v>
      </c>
      <c r="B6" s="15">
        <v>0</v>
      </c>
      <c r="C6" s="15">
        <v>0</v>
      </c>
      <c r="D6" s="15">
        <v>1232654</v>
      </c>
      <c r="E6" s="15">
        <v>0</v>
      </c>
      <c r="F6" s="15">
        <v>0</v>
      </c>
      <c r="G6" s="15">
        <v>218229</v>
      </c>
      <c r="H6" s="15">
        <v>0</v>
      </c>
      <c r="I6" s="15">
        <v>65430</v>
      </c>
      <c r="J6" s="101">
        <f t="shared" si="0"/>
        <v>1516313</v>
      </c>
    </row>
    <row r="7" spans="1:10">
      <c r="A7" s="1" t="s">
        <v>31</v>
      </c>
      <c r="B7" s="15">
        <v>0</v>
      </c>
      <c r="C7" s="15">
        <v>0</v>
      </c>
      <c r="D7" s="15">
        <v>52413418</v>
      </c>
      <c r="E7" s="15">
        <v>0</v>
      </c>
      <c r="F7" s="15">
        <v>27539601</v>
      </c>
      <c r="G7" s="15">
        <v>15554522</v>
      </c>
      <c r="H7" s="15">
        <v>4403741</v>
      </c>
      <c r="I7" s="15">
        <v>0</v>
      </c>
      <c r="J7" s="101">
        <f t="shared" si="0"/>
        <v>99911282</v>
      </c>
    </row>
    <row r="8" spans="1:10">
      <c r="A8" s="1" t="s">
        <v>32</v>
      </c>
      <c r="B8" s="15">
        <v>0</v>
      </c>
      <c r="C8" s="15">
        <v>0</v>
      </c>
      <c r="D8" s="15">
        <v>15387000</v>
      </c>
      <c r="E8" s="15">
        <v>0</v>
      </c>
      <c r="F8" s="15">
        <v>111558000</v>
      </c>
      <c r="G8" s="15">
        <v>26748000</v>
      </c>
      <c r="H8" s="15">
        <v>2867000</v>
      </c>
      <c r="I8" s="15">
        <v>0</v>
      </c>
      <c r="J8" s="101">
        <f t="shared" si="0"/>
        <v>156560000</v>
      </c>
    </row>
    <row r="9" spans="1:10">
      <c r="A9" s="1" t="s">
        <v>33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90028</v>
      </c>
      <c r="H9" s="15">
        <v>4375</v>
      </c>
      <c r="I9" s="15">
        <v>113229</v>
      </c>
      <c r="J9" s="101">
        <f t="shared" si="0"/>
        <v>207632</v>
      </c>
    </row>
    <row r="10" spans="1:10">
      <c r="A10" s="1" t="s">
        <v>34</v>
      </c>
      <c r="B10" s="15">
        <v>0</v>
      </c>
      <c r="C10" s="15">
        <v>21229013</v>
      </c>
      <c r="D10" s="15">
        <v>20045215</v>
      </c>
      <c r="E10" s="15">
        <v>9700633</v>
      </c>
      <c r="F10" s="15">
        <v>25797016</v>
      </c>
      <c r="G10" s="15">
        <v>5787510</v>
      </c>
      <c r="H10" s="15">
        <v>1182164</v>
      </c>
      <c r="I10" s="15">
        <v>12037863</v>
      </c>
      <c r="J10" s="101">
        <f t="shared" si="0"/>
        <v>95779414</v>
      </c>
    </row>
    <row r="11" spans="1:10">
      <c r="A11" s="1" t="s">
        <v>35</v>
      </c>
      <c r="B11" s="15">
        <v>0</v>
      </c>
      <c r="C11" s="15">
        <v>495872</v>
      </c>
      <c r="D11" s="15">
        <v>4630512</v>
      </c>
      <c r="E11" s="15">
        <v>37632</v>
      </c>
      <c r="F11" s="15">
        <v>15941529</v>
      </c>
      <c r="G11" s="15">
        <v>3433020</v>
      </c>
      <c r="H11" s="15">
        <v>198228</v>
      </c>
      <c r="I11" s="15">
        <v>84025</v>
      </c>
      <c r="J11" s="101">
        <f t="shared" si="0"/>
        <v>24820818</v>
      </c>
    </row>
    <row r="12" spans="1:10">
      <c r="A12" s="1" t="s">
        <v>36</v>
      </c>
      <c r="B12" s="15">
        <v>0</v>
      </c>
      <c r="C12" s="15">
        <v>0</v>
      </c>
      <c r="D12" s="15">
        <v>17483188</v>
      </c>
      <c r="E12" s="15">
        <v>0</v>
      </c>
      <c r="F12" s="15">
        <v>0</v>
      </c>
      <c r="G12" s="15">
        <v>1287094</v>
      </c>
      <c r="H12" s="15">
        <v>0</v>
      </c>
      <c r="I12" s="15">
        <v>181666</v>
      </c>
      <c r="J12" s="101">
        <f t="shared" si="0"/>
        <v>18951948</v>
      </c>
    </row>
    <row r="13" spans="1:10">
      <c r="A13" s="1" t="s">
        <v>37</v>
      </c>
      <c r="B13" s="15">
        <v>0</v>
      </c>
      <c r="C13" s="15">
        <v>38653080</v>
      </c>
      <c r="D13" s="15">
        <v>42722840</v>
      </c>
      <c r="E13" s="15">
        <v>62555535</v>
      </c>
      <c r="F13" s="15">
        <v>0</v>
      </c>
      <c r="G13" s="15">
        <v>8990332</v>
      </c>
      <c r="H13" s="15">
        <v>4143649</v>
      </c>
      <c r="I13" s="15">
        <v>6927986</v>
      </c>
      <c r="J13" s="101">
        <f t="shared" si="0"/>
        <v>163993422</v>
      </c>
    </row>
    <row r="14" spans="1:10">
      <c r="A14" s="1" t="s">
        <v>38</v>
      </c>
      <c r="B14" s="15">
        <v>0</v>
      </c>
      <c r="C14" s="15">
        <v>42401</v>
      </c>
      <c r="D14" s="15">
        <v>6264665</v>
      </c>
      <c r="E14" s="15">
        <v>263722</v>
      </c>
      <c r="F14" s="15">
        <v>0</v>
      </c>
      <c r="G14" s="15">
        <v>1248303</v>
      </c>
      <c r="H14" s="15">
        <v>58276</v>
      </c>
      <c r="I14" s="15">
        <v>12197</v>
      </c>
      <c r="J14" s="101">
        <f t="shared" si="0"/>
        <v>7889564</v>
      </c>
    </row>
    <row r="15" spans="1:10">
      <c r="A15" s="1" t="s">
        <v>39</v>
      </c>
      <c r="B15" s="15">
        <v>284513</v>
      </c>
      <c r="C15" s="15">
        <v>1305305</v>
      </c>
      <c r="D15" s="15">
        <v>3657618</v>
      </c>
      <c r="E15" s="15">
        <v>696185</v>
      </c>
      <c r="F15" s="15">
        <v>2355526</v>
      </c>
      <c r="G15" s="15">
        <v>120195</v>
      </c>
      <c r="H15" s="15">
        <v>0</v>
      </c>
      <c r="I15" s="15">
        <v>66137</v>
      </c>
      <c r="J15" s="101">
        <f t="shared" si="0"/>
        <v>8485479</v>
      </c>
    </row>
    <row r="16" spans="1:10">
      <c r="A16" s="1" t="s">
        <v>40</v>
      </c>
      <c r="B16" s="15">
        <v>0</v>
      </c>
      <c r="C16" s="15">
        <v>0</v>
      </c>
      <c r="D16" s="15">
        <v>1583028</v>
      </c>
      <c r="E16" s="15">
        <v>54469</v>
      </c>
      <c r="F16" s="15">
        <v>0</v>
      </c>
      <c r="G16" s="15">
        <v>401936</v>
      </c>
      <c r="H16" s="15">
        <v>84821</v>
      </c>
      <c r="I16" s="15">
        <v>0</v>
      </c>
      <c r="J16" s="101">
        <f t="shared" si="0"/>
        <v>2124254</v>
      </c>
    </row>
    <row r="17" spans="1:10">
      <c r="A17" s="64" t="s">
        <v>41</v>
      </c>
      <c r="B17" s="15">
        <v>1184440000</v>
      </c>
      <c r="C17" s="15">
        <v>0</v>
      </c>
      <c r="D17" s="15">
        <v>74772874</v>
      </c>
      <c r="E17" s="15">
        <v>0</v>
      </c>
      <c r="F17" s="15">
        <v>361118057</v>
      </c>
      <c r="G17" s="15">
        <v>36369448</v>
      </c>
      <c r="H17" s="15">
        <v>2962055</v>
      </c>
      <c r="I17" s="15">
        <v>39123167</v>
      </c>
      <c r="J17" s="101">
        <f t="shared" si="0"/>
        <v>1698785601</v>
      </c>
    </row>
    <row r="18" spans="1:10">
      <c r="A18" s="1" t="s">
        <v>42</v>
      </c>
      <c r="B18" s="15">
        <v>0</v>
      </c>
      <c r="C18" s="15">
        <v>0</v>
      </c>
      <c r="D18" s="15">
        <v>10106787</v>
      </c>
      <c r="E18" s="15">
        <v>0</v>
      </c>
      <c r="F18" s="15">
        <v>679688</v>
      </c>
      <c r="G18" s="15">
        <v>3202855</v>
      </c>
      <c r="H18" s="15">
        <v>0</v>
      </c>
      <c r="I18" s="15">
        <v>6940</v>
      </c>
      <c r="J18" s="101">
        <f t="shared" si="0"/>
        <v>13996270</v>
      </c>
    </row>
    <row r="19" spans="1:10">
      <c r="A19" s="1" t="s">
        <v>43</v>
      </c>
      <c r="B19" s="15">
        <v>0</v>
      </c>
      <c r="C19" s="15">
        <v>1784424</v>
      </c>
      <c r="D19" s="15">
        <v>1797314</v>
      </c>
      <c r="E19" s="15">
        <v>980272</v>
      </c>
      <c r="F19" s="15">
        <v>0</v>
      </c>
      <c r="G19" s="15">
        <v>671547</v>
      </c>
      <c r="H19" s="15">
        <v>188334</v>
      </c>
      <c r="I19" s="15">
        <v>0</v>
      </c>
      <c r="J19" s="101">
        <f t="shared" si="0"/>
        <v>5421891</v>
      </c>
    </row>
    <row r="20" spans="1:10">
      <c r="A20" s="1" t="s">
        <v>44</v>
      </c>
      <c r="B20" s="15">
        <v>0</v>
      </c>
      <c r="C20" s="15">
        <v>0</v>
      </c>
      <c r="D20" s="15">
        <v>1514114</v>
      </c>
      <c r="E20" s="15">
        <v>0</v>
      </c>
      <c r="F20" s="15">
        <v>0</v>
      </c>
      <c r="G20" s="15">
        <v>75663</v>
      </c>
      <c r="H20" s="15">
        <v>0</v>
      </c>
      <c r="I20" s="15">
        <v>972193</v>
      </c>
      <c r="J20" s="101">
        <f t="shared" si="0"/>
        <v>2561970</v>
      </c>
    </row>
    <row r="21" spans="1:10">
      <c r="A21" s="1" t="s">
        <v>45</v>
      </c>
      <c r="B21" s="15">
        <v>0</v>
      </c>
      <c r="C21" s="15">
        <v>0</v>
      </c>
      <c r="D21" s="15">
        <v>150644</v>
      </c>
      <c r="E21" s="15">
        <v>0</v>
      </c>
      <c r="F21" s="15">
        <v>0</v>
      </c>
      <c r="G21" s="15">
        <v>270317</v>
      </c>
      <c r="H21" s="15">
        <v>0</v>
      </c>
      <c r="I21" s="15">
        <v>0</v>
      </c>
      <c r="J21" s="101">
        <f t="shared" si="0"/>
        <v>420961</v>
      </c>
    </row>
    <row r="22" spans="1:10">
      <c r="A22" s="1" t="s">
        <v>46</v>
      </c>
      <c r="B22" s="15">
        <v>0</v>
      </c>
      <c r="C22" s="15">
        <v>0</v>
      </c>
      <c r="D22" s="15">
        <v>790280</v>
      </c>
      <c r="E22" s="15">
        <v>0</v>
      </c>
      <c r="F22" s="15">
        <v>0</v>
      </c>
      <c r="G22" s="15">
        <v>354648</v>
      </c>
      <c r="H22" s="15">
        <v>0</v>
      </c>
      <c r="I22" s="15">
        <v>0</v>
      </c>
      <c r="J22" s="101">
        <f t="shared" si="0"/>
        <v>1144928</v>
      </c>
    </row>
    <row r="23" spans="1:10">
      <c r="A23" s="1" t="s">
        <v>47</v>
      </c>
      <c r="B23" s="15">
        <v>0</v>
      </c>
      <c r="C23" s="15">
        <v>0</v>
      </c>
      <c r="D23" s="15">
        <v>451863</v>
      </c>
      <c r="E23" s="15">
        <v>572</v>
      </c>
      <c r="F23" s="15">
        <v>0</v>
      </c>
      <c r="G23" s="15">
        <v>739583</v>
      </c>
      <c r="H23" s="15">
        <v>0</v>
      </c>
      <c r="I23" s="15">
        <v>76731</v>
      </c>
      <c r="J23" s="101">
        <f t="shared" si="0"/>
        <v>1268749</v>
      </c>
    </row>
    <row r="24" spans="1:10">
      <c r="A24" s="1" t="s">
        <v>48</v>
      </c>
      <c r="B24" s="15">
        <v>0</v>
      </c>
      <c r="C24" s="15">
        <v>14300</v>
      </c>
      <c r="D24" s="15">
        <v>243206</v>
      </c>
      <c r="E24" s="15">
        <v>0</v>
      </c>
      <c r="F24" s="15">
        <v>6736</v>
      </c>
      <c r="G24" s="15">
        <v>463695</v>
      </c>
      <c r="H24" s="15">
        <v>23386</v>
      </c>
      <c r="I24" s="15">
        <v>0</v>
      </c>
      <c r="J24" s="101">
        <f t="shared" si="0"/>
        <v>751323</v>
      </c>
    </row>
    <row r="25" spans="1:10">
      <c r="A25" s="1" t="s">
        <v>49</v>
      </c>
      <c r="B25" s="15">
        <v>0</v>
      </c>
      <c r="C25" s="15">
        <v>0</v>
      </c>
      <c r="D25" s="15">
        <v>600539</v>
      </c>
      <c r="E25" s="15">
        <v>0</v>
      </c>
      <c r="F25" s="15">
        <v>424304</v>
      </c>
      <c r="G25" s="15">
        <v>176258</v>
      </c>
      <c r="H25" s="15">
        <v>0</v>
      </c>
      <c r="I25" s="15">
        <v>0</v>
      </c>
      <c r="J25" s="101">
        <f t="shared" si="0"/>
        <v>1201101</v>
      </c>
    </row>
    <row r="26" spans="1:10">
      <c r="A26" s="1" t="s">
        <v>50</v>
      </c>
      <c r="B26" s="15">
        <v>0</v>
      </c>
      <c r="C26" s="15">
        <v>695752</v>
      </c>
      <c r="D26" s="15">
        <v>2331139</v>
      </c>
      <c r="E26" s="15">
        <v>1170337</v>
      </c>
      <c r="F26" s="15">
        <v>0</v>
      </c>
      <c r="G26" s="15">
        <v>39864</v>
      </c>
      <c r="H26" s="15">
        <v>0</v>
      </c>
      <c r="I26" s="15">
        <v>381268</v>
      </c>
      <c r="J26" s="101">
        <f t="shared" si="0"/>
        <v>4618360</v>
      </c>
    </row>
    <row r="27" spans="1:10">
      <c r="A27" s="1" t="s">
        <v>51</v>
      </c>
      <c r="B27" s="15">
        <v>71662</v>
      </c>
      <c r="C27" s="15">
        <v>0</v>
      </c>
      <c r="D27" s="15">
        <v>2028625</v>
      </c>
      <c r="E27" s="15">
        <v>0</v>
      </c>
      <c r="F27" s="15">
        <v>2519660</v>
      </c>
      <c r="G27" s="15">
        <v>356244</v>
      </c>
      <c r="H27" s="15">
        <v>299129</v>
      </c>
      <c r="I27" s="15">
        <v>715190</v>
      </c>
      <c r="J27" s="101">
        <f t="shared" si="0"/>
        <v>5990510</v>
      </c>
    </row>
    <row r="28" spans="1:10">
      <c r="A28" s="1" t="s">
        <v>52</v>
      </c>
      <c r="B28" s="15">
        <v>0</v>
      </c>
      <c r="C28" s="15">
        <v>7196220</v>
      </c>
      <c r="D28" s="15">
        <v>7411009</v>
      </c>
      <c r="E28" s="15">
        <v>7506139</v>
      </c>
      <c r="F28" s="15">
        <v>16114033</v>
      </c>
      <c r="G28" s="15">
        <v>923538</v>
      </c>
      <c r="H28" s="15">
        <v>1605037</v>
      </c>
      <c r="I28" s="15">
        <v>10401</v>
      </c>
      <c r="J28" s="101">
        <f t="shared" si="0"/>
        <v>40766377</v>
      </c>
    </row>
    <row r="29" spans="1:10">
      <c r="A29" s="1" t="s">
        <v>53</v>
      </c>
      <c r="B29" s="15">
        <v>0</v>
      </c>
      <c r="C29" s="15">
        <v>0</v>
      </c>
      <c r="D29" s="15">
        <v>7888824</v>
      </c>
      <c r="E29" s="15">
        <v>4230</v>
      </c>
      <c r="F29" s="15">
        <v>0</v>
      </c>
      <c r="G29" s="15">
        <v>5919891</v>
      </c>
      <c r="H29" s="15">
        <v>0</v>
      </c>
      <c r="I29" s="15">
        <v>2213232</v>
      </c>
      <c r="J29" s="101">
        <f t="shared" si="0"/>
        <v>16026177</v>
      </c>
    </row>
    <row r="30" spans="1:10">
      <c r="A30" s="1" t="s">
        <v>54</v>
      </c>
      <c r="B30" s="15">
        <v>0</v>
      </c>
      <c r="C30" s="15">
        <v>0</v>
      </c>
      <c r="D30" s="15">
        <v>92956689</v>
      </c>
      <c r="E30" s="15">
        <v>0</v>
      </c>
      <c r="F30" s="15">
        <v>229179750</v>
      </c>
      <c r="G30" s="15">
        <v>22421381</v>
      </c>
      <c r="H30" s="15">
        <v>33693599</v>
      </c>
      <c r="I30" s="15">
        <v>880910</v>
      </c>
      <c r="J30" s="101">
        <f t="shared" si="0"/>
        <v>379132329</v>
      </c>
    </row>
    <row r="31" spans="1:10">
      <c r="A31" s="1" t="s">
        <v>55</v>
      </c>
      <c r="B31" s="15">
        <v>0</v>
      </c>
      <c r="C31" s="15">
        <v>0</v>
      </c>
      <c r="D31" s="15">
        <v>165077</v>
      </c>
      <c r="E31" s="15">
        <v>0</v>
      </c>
      <c r="F31" s="15">
        <v>0</v>
      </c>
      <c r="G31" s="15">
        <v>163249</v>
      </c>
      <c r="H31" s="15">
        <v>0</v>
      </c>
      <c r="I31" s="15">
        <v>0</v>
      </c>
      <c r="J31" s="101">
        <f t="shared" si="0"/>
        <v>328326</v>
      </c>
    </row>
    <row r="32" spans="1:10">
      <c r="A32" s="1" t="s">
        <v>56</v>
      </c>
      <c r="B32" s="15">
        <v>0</v>
      </c>
      <c r="C32" s="15">
        <v>0</v>
      </c>
      <c r="D32" s="15">
        <v>14664408</v>
      </c>
      <c r="E32" s="15">
        <v>0</v>
      </c>
      <c r="F32" s="15">
        <v>38609232</v>
      </c>
      <c r="G32" s="15">
        <v>385308</v>
      </c>
      <c r="H32" s="15">
        <v>1902271</v>
      </c>
      <c r="I32" s="15">
        <v>17002</v>
      </c>
      <c r="J32" s="101">
        <f t="shared" si="0"/>
        <v>55578221</v>
      </c>
    </row>
    <row r="33" spans="1:10">
      <c r="A33" s="1" t="s">
        <v>57</v>
      </c>
      <c r="B33" s="15">
        <v>0</v>
      </c>
      <c r="C33" s="15">
        <v>0</v>
      </c>
      <c r="D33" s="15">
        <v>286346</v>
      </c>
      <c r="E33" s="15">
        <v>0</v>
      </c>
      <c r="F33" s="15">
        <v>966578</v>
      </c>
      <c r="G33" s="15">
        <v>364519</v>
      </c>
      <c r="H33" s="15">
        <v>0</v>
      </c>
      <c r="I33" s="15">
        <v>3388</v>
      </c>
      <c r="J33" s="101">
        <f t="shared" si="0"/>
        <v>1620831</v>
      </c>
    </row>
    <row r="34" spans="1:10">
      <c r="A34" s="1" t="s">
        <v>58</v>
      </c>
      <c r="B34" s="15">
        <v>0</v>
      </c>
      <c r="C34" s="15">
        <v>0</v>
      </c>
      <c r="D34" s="15">
        <v>1612862</v>
      </c>
      <c r="E34" s="15">
        <v>0</v>
      </c>
      <c r="F34" s="15">
        <v>0</v>
      </c>
      <c r="G34" s="15">
        <v>274913</v>
      </c>
      <c r="H34" s="15">
        <v>0</v>
      </c>
      <c r="I34" s="15">
        <v>0</v>
      </c>
      <c r="J34" s="101">
        <f t="shared" si="0"/>
        <v>1887775</v>
      </c>
    </row>
    <row r="35" spans="1:10">
      <c r="A35" s="1" t="s">
        <v>59</v>
      </c>
      <c r="B35" s="15">
        <v>0</v>
      </c>
      <c r="C35" s="15">
        <v>0</v>
      </c>
      <c r="D35" s="15">
        <v>497591</v>
      </c>
      <c r="E35" s="15">
        <v>0</v>
      </c>
      <c r="F35" s="15">
        <v>0</v>
      </c>
      <c r="G35" s="15">
        <v>329813</v>
      </c>
      <c r="H35" s="15">
        <v>0</v>
      </c>
      <c r="I35" s="15">
        <v>0</v>
      </c>
      <c r="J35" s="101">
        <f t="shared" si="0"/>
        <v>827404</v>
      </c>
    </row>
    <row r="36" spans="1:10">
      <c r="A36" s="1" t="s">
        <v>60</v>
      </c>
      <c r="B36" s="15">
        <v>0</v>
      </c>
      <c r="C36" s="15">
        <v>0</v>
      </c>
      <c r="D36" s="15">
        <v>15298443</v>
      </c>
      <c r="E36" s="15">
        <v>0</v>
      </c>
      <c r="F36" s="15">
        <v>0</v>
      </c>
      <c r="G36" s="15">
        <v>1331048</v>
      </c>
      <c r="H36" s="15">
        <v>1028480</v>
      </c>
      <c r="I36" s="15">
        <v>0</v>
      </c>
      <c r="J36" s="101">
        <f t="shared" si="0"/>
        <v>17657971</v>
      </c>
    </row>
    <row r="37" spans="1:10">
      <c r="A37" s="1" t="s">
        <v>61</v>
      </c>
      <c r="B37" s="15">
        <v>0</v>
      </c>
      <c r="C37" s="15">
        <v>0</v>
      </c>
      <c r="D37" s="15">
        <v>79046941</v>
      </c>
      <c r="E37" s="15">
        <v>0</v>
      </c>
      <c r="F37" s="15">
        <v>154277435</v>
      </c>
      <c r="G37" s="15">
        <v>11886272</v>
      </c>
      <c r="H37" s="15">
        <v>24433</v>
      </c>
      <c r="I37" s="15">
        <v>622083</v>
      </c>
      <c r="J37" s="101">
        <f t="shared" si="0"/>
        <v>245857164</v>
      </c>
    </row>
    <row r="38" spans="1:10">
      <c r="A38" s="1" t="s">
        <v>62</v>
      </c>
      <c r="B38" s="15">
        <v>0</v>
      </c>
      <c r="C38" s="15">
        <v>0</v>
      </c>
      <c r="D38" s="15">
        <v>11708766</v>
      </c>
      <c r="E38" s="15">
        <v>637891</v>
      </c>
      <c r="F38" s="15">
        <v>0</v>
      </c>
      <c r="G38" s="15">
        <v>3898211</v>
      </c>
      <c r="H38" s="15">
        <v>5532172</v>
      </c>
      <c r="I38" s="15">
        <v>2358808</v>
      </c>
      <c r="J38" s="101">
        <f t="shared" si="0"/>
        <v>24135848</v>
      </c>
    </row>
    <row r="39" spans="1:10">
      <c r="A39" s="1" t="s">
        <v>63</v>
      </c>
      <c r="B39" s="15">
        <v>0</v>
      </c>
      <c r="C39" s="15">
        <v>209091</v>
      </c>
      <c r="D39" s="15">
        <v>2331740</v>
      </c>
      <c r="E39" s="15">
        <v>0</v>
      </c>
      <c r="F39" s="15">
        <v>0</v>
      </c>
      <c r="G39" s="15">
        <v>536914</v>
      </c>
      <c r="H39" s="15">
        <v>0</v>
      </c>
      <c r="I39" s="15">
        <v>0</v>
      </c>
      <c r="J39" s="101">
        <f t="shared" si="0"/>
        <v>3077745</v>
      </c>
    </row>
    <row r="40" spans="1:10">
      <c r="A40" s="1" t="s">
        <v>64</v>
      </c>
      <c r="B40" s="15">
        <v>0</v>
      </c>
      <c r="C40" s="15">
        <v>430452</v>
      </c>
      <c r="D40" s="15">
        <v>528648</v>
      </c>
      <c r="E40" s="15">
        <v>0</v>
      </c>
      <c r="F40" s="15">
        <v>0</v>
      </c>
      <c r="G40" s="15">
        <v>85870</v>
      </c>
      <c r="H40" s="15">
        <v>0</v>
      </c>
      <c r="I40" s="15">
        <v>0</v>
      </c>
      <c r="J40" s="101">
        <f t="shared" si="0"/>
        <v>1044970</v>
      </c>
    </row>
    <row r="41" spans="1:10">
      <c r="A41" s="1" t="s">
        <v>65</v>
      </c>
      <c r="B41" s="15">
        <v>0</v>
      </c>
      <c r="C41" s="15">
        <v>0</v>
      </c>
      <c r="D41" s="15">
        <v>2113207</v>
      </c>
      <c r="E41" s="15">
        <v>0</v>
      </c>
      <c r="F41" s="15">
        <v>0</v>
      </c>
      <c r="G41" s="15">
        <v>249848</v>
      </c>
      <c r="H41" s="15">
        <v>0</v>
      </c>
      <c r="I41" s="15">
        <v>6256</v>
      </c>
      <c r="J41" s="101">
        <f t="shared" si="0"/>
        <v>2369311</v>
      </c>
    </row>
    <row r="42" spans="1:10">
      <c r="A42" s="1" t="s">
        <v>66</v>
      </c>
      <c r="B42" s="15">
        <v>0</v>
      </c>
      <c r="C42" s="15">
        <v>17395000</v>
      </c>
      <c r="D42" s="15">
        <v>34771000</v>
      </c>
      <c r="E42" s="15">
        <v>30400000</v>
      </c>
      <c r="F42" s="15">
        <v>62153000</v>
      </c>
      <c r="G42" s="15">
        <v>4430000</v>
      </c>
      <c r="H42" s="15">
        <v>5479000</v>
      </c>
      <c r="I42" s="15">
        <v>3418000</v>
      </c>
      <c r="J42" s="101">
        <f t="shared" si="0"/>
        <v>158046000</v>
      </c>
    </row>
    <row r="43" spans="1:10">
      <c r="A43" s="1" t="s">
        <v>67</v>
      </c>
      <c r="B43" s="15">
        <v>0</v>
      </c>
      <c r="C43" s="15">
        <v>4732146</v>
      </c>
      <c r="D43" s="15">
        <v>14783498</v>
      </c>
      <c r="E43" s="15">
        <v>3201630</v>
      </c>
      <c r="F43" s="15">
        <v>19102689</v>
      </c>
      <c r="G43" s="15">
        <v>903109</v>
      </c>
      <c r="H43" s="15">
        <v>4689097</v>
      </c>
      <c r="I43" s="15">
        <v>0</v>
      </c>
      <c r="J43" s="101">
        <f t="shared" si="0"/>
        <v>47412169</v>
      </c>
    </row>
    <row r="44" spans="1:10">
      <c r="A44" s="1" t="s">
        <v>68</v>
      </c>
      <c r="B44" s="15">
        <v>0</v>
      </c>
      <c r="C44" s="15">
        <v>0</v>
      </c>
      <c r="D44" s="15">
        <v>20131617</v>
      </c>
      <c r="E44" s="15">
        <v>0</v>
      </c>
      <c r="F44" s="15">
        <v>32979519</v>
      </c>
      <c r="G44" s="15">
        <v>9299026</v>
      </c>
      <c r="H44" s="15">
        <v>7575456</v>
      </c>
      <c r="I44" s="15">
        <v>0</v>
      </c>
      <c r="J44" s="101">
        <f t="shared" si="0"/>
        <v>69985618</v>
      </c>
    </row>
    <row r="45" spans="1:10">
      <c r="A45" s="1" t="s">
        <v>69</v>
      </c>
      <c r="B45" s="15">
        <v>0</v>
      </c>
      <c r="C45" s="15">
        <v>0</v>
      </c>
      <c r="D45" s="15">
        <v>249933720</v>
      </c>
      <c r="E45" s="15">
        <v>0</v>
      </c>
      <c r="F45" s="15">
        <v>586927186</v>
      </c>
      <c r="G45" s="15">
        <v>8308746</v>
      </c>
      <c r="H45" s="15">
        <v>11000386</v>
      </c>
      <c r="I45" s="15">
        <v>93453570</v>
      </c>
      <c r="J45" s="101">
        <f t="shared" si="0"/>
        <v>949623608</v>
      </c>
    </row>
    <row r="46" spans="1:10">
      <c r="A46" s="1" t="s">
        <v>70</v>
      </c>
      <c r="B46" s="15">
        <v>0</v>
      </c>
      <c r="C46" s="15">
        <v>0</v>
      </c>
      <c r="D46" s="15">
        <v>20062599</v>
      </c>
      <c r="E46" s="15">
        <v>20330616</v>
      </c>
      <c r="F46" s="15">
        <v>0</v>
      </c>
      <c r="G46" s="15">
        <v>3125281</v>
      </c>
      <c r="H46" s="15">
        <v>0</v>
      </c>
      <c r="I46" s="15">
        <v>214899</v>
      </c>
      <c r="J46" s="101">
        <f t="shared" si="0"/>
        <v>43733395</v>
      </c>
    </row>
    <row r="47" spans="1:10">
      <c r="A47" s="1" t="s">
        <v>71</v>
      </c>
      <c r="B47" s="15">
        <v>0</v>
      </c>
      <c r="C47" s="15">
        <v>92300</v>
      </c>
      <c r="D47" s="15">
        <v>1454637</v>
      </c>
      <c r="E47" s="15">
        <v>132583</v>
      </c>
      <c r="F47" s="15">
        <v>2034829</v>
      </c>
      <c r="G47" s="15">
        <v>373747</v>
      </c>
      <c r="H47" s="15">
        <v>878380</v>
      </c>
      <c r="I47" s="15">
        <v>2076966</v>
      </c>
      <c r="J47" s="101">
        <f t="shared" si="0"/>
        <v>7043442</v>
      </c>
    </row>
    <row r="48" spans="1:10">
      <c r="A48" s="1" t="s">
        <v>72</v>
      </c>
      <c r="B48" s="15">
        <v>0</v>
      </c>
      <c r="C48" s="15">
        <v>0</v>
      </c>
      <c r="D48" s="15">
        <v>9052813</v>
      </c>
      <c r="E48" s="15">
        <v>0</v>
      </c>
      <c r="F48" s="15">
        <v>26832035</v>
      </c>
      <c r="G48" s="15">
        <v>425002</v>
      </c>
      <c r="H48" s="15">
        <v>1274176</v>
      </c>
      <c r="I48" s="15">
        <v>0</v>
      </c>
      <c r="J48" s="101">
        <f t="shared" si="0"/>
        <v>37584026</v>
      </c>
    </row>
    <row r="49" spans="1:10">
      <c r="A49" s="1" t="s">
        <v>73</v>
      </c>
      <c r="B49" s="15">
        <v>0</v>
      </c>
      <c r="C49" s="15">
        <v>11182</v>
      </c>
      <c r="D49" s="15">
        <v>2816025</v>
      </c>
      <c r="E49" s="15">
        <v>0</v>
      </c>
      <c r="F49" s="15">
        <v>0</v>
      </c>
      <c r="G49" s="15">
        <v>231766</v>
      </c>
      <c r="H49" s="15">
        <v>0</v>
      </c>
      <c r="I49" s="15">
        <v>0</v>
      </c>
      <c r="J49" s="101">
        <f t="shared" si="0"/>
        <v>3058973</v>
      </c>
    </row>
    <row r="50" spans="1:10">
      <c r="A50" s="1" t="s">
        <v>74</v>
      </c>
      <c r="B50" s="15">
        <v>0</v>
      </c>
      <c r="C50" s="15">
        <v>0</v>
      </c>
      <c r="D50" s="15">
        <v>68500337</v>
      </c>
      <c r="E50" s="15">
        <v>0</v>
      </c>
      <c r="F50" s="15">
        <v>211172126</v>
      </c>
      <c r="G50" s="15">
        <v>15519890</v>
      </c>
      <c r="H50" s="15">
        <v>18006526</v>
      </c>
      <c r="I50" s="15">
        <v>2848477</v>
      </c>
      <c r="J50" s="101">
        <f t="shared" si="0"/>
        <v>316047356</v>
      </c>
    </row>
    <row r="51" spans="1:10">
      <c r="A51" s="1" t="s">
        <v>75</v>
      </c>
      <c r="B51" s="15">
        <v>0</v>
      </c>
      <c r="C51" s="15">
        <v>0</v>
      </c>
      <c r="D51" s="15">
        <v>16818332</v>
      </c>
      <c r="E51" s="15">
        <v>0</v>
      </c>
      <c r="F51" s="15">
        <v>0</v>
      </c>
      <c r="G51" s="15">
        <v>2874111</v>
      </c>
      <c r="H51" s="15">
        <v>1118274</v>
      </c>
      <c r="I51" s="15">
        <v>0</v>
      </c>
      <c r="J51" s="101">
        <f t="shared" si="0"/>
        <v>20810717</v>
      </c>
    </row>
    <row r="52" spans="1:10">
      <c r="A52" s="1" t="s">
        <v>76</v>
      </c>
      <c r="B52" s="15">
        <v>0</v>
      </c>
      <c r="C52" s="15">
        <v>0</v>
      </c>
      <c r="D52" s="15">
        <v>255041600</v>
      </c>
      <c r="E52" s="15">
        <v>0</v>
      </c>
      <c r="F52" s="15">
        <v>178918616</v>
      </c>
      <c r="G52" s="15">
        <v>30083415</v>
      </c>
      <c r="H52" s="15">
        <v>0</v>
      </c>
      <c r="I52" s="15">
        <v>0</v>
      </c>
      <c r="J52" s="101">
        <f t="shared" si="0"/>
        <v>464043631</v>
      </c>
    </row>
    <row r="53" spans="1:10">
      <c r="A53" s="1" t="s">
        <v>77</v>
      </c>
      <c r="B53" s="15">
        <v>0</v>
      </c>
      <c r="C53" s="15">
        <v>34355989</v>
      </c>
      <c r="D53" s="15">
        <v>32624200</v>
      </c>
      <c r="E53" s="15">
        <v>25327270</v>
      </c>
      <c r="F53" s="15">
        <v>17174135</v>
      </c>
      <c r="G53" s="15">
        <v>3181435</v>
      </c>
      <c r="H53" s="15">
        <v>15520754</v>
      </c>
      <c r="I53" s="15">
        <v>0</v>
      </c>
      <c r="J53" s="101">
        <f t="shared" si="0"/>
        <v>128183783</v>
      </c>
    </row>
    <row r="54" spans="1:10">
      <c r="A54" s="1" t="s">
        <v>78</v>
      </c>
      <c r="B54" s="15">
        <v>0</v>
      </c>
      <c r="C54" s="15">
        <v>80981367</v>
      </c>
      <c r="D54" s="15">
        <v>84049961</v>
      </c>
      <c r="E54" s="15">
        <v>61916560</v>
      </c>
      <c r="F54" s="15">
        <v>0</v>
      </c>
      <c r="G54" s="15">
        <v>10382681</v>
      </c>
      <c r="H54" s="15">
        <v>26650494</v>
      </c>
      <c r="I54" s="15">
        <v>0</v>
      </c>
      <c r="J54" s="101">
        <f t="shared" si="0"/>
        <v>263981063</v>
      </c>
    </row>
    <row r="55" spans="1:10">
      <c r="A55" s="1" t="s">
        <v>79</v>
      </c>
      <c r="B55" s="15">
        <v>0</v>
      </c>
      <c r="C55" s="15">
        <v>0</v>
      </c>
      <c r="D55" s="15">
        <v>12185039</v>
      </c>
      <c r="E55" s="15">
        <v>0</v>
      </c>
      <c r="F55" s="15">
        <v>59186051</v>
      </c>
      <c r="G55" s="15">
        <v>6121045</v>
      </c>
      <c r="H55" s="15">
        <v>2997684</v>
      </c>
      <c r="I55" s="15">
        <v>199665</v>
      </c>
      <c r="J55" s="101">
        <f t="shared" si="0"/>
        <v>80689484</v>
      </c>
    </row>
    <row r="56" spans="1:10">
      <c r="A56" s="1" t="s">
        <v>80</v>
      </c>
      <c r="B56" s="15">
        <v>0</v>
      </c>
      <c r="C56" s="15">
        <v>1209820</v>
      </c>
      <c r="D56" s="15">
        <v>15705351</v>
      </c>
      <c r="E56" s="15">
        <v>581359</v>
      </c>
      <c r="F56" s="15">
        <v>0</v>
      </c>
      <c r="G56" s="15">
        <v>358445</v>
      </c>
      <c r="H56" s="15">
        <v>0</v>
      </c>
      <c r="I56" s="15">
        <v>45000</v>
      </c>
      <c r="J56" s="101">
        <f t="shared" si="0"/>
        <v>17899975</v>
      </c>
    </row>
    <row r="57" spans="1:10">
      <c r="A57" s="1" t="s">
        <v>81</v>
      </c>
      <c r="B57" s="15">
        <v>0</v>
      </c>
      <c r="C57" s="15">
        <v>0</v>
      </c>
      <c r="D57" s="15">
        <v>20766134</v>
      </c>
      <c r="E57" s="15">
        <v>0</v>
      </c>
      <c r="F57" s="15">
        <v>48171261</v>
      </c>
      <c r="G57" s="15">
        <v>859223</v>
      </c>
      <c r="H57" s="15">
        <v>0</v>
      </c>
      <c r="I57" s="15">
        <v>0</v>
      </c>
      <c r="J57" s="101">
        <f t="shared" si="0"/>
        <v>69796618</v>
      </c>
    </row>
    <row r="58" spans="1:10">
      <c r="A58" s="1" t="s">
        <v>82</v>
      </c>
      <c r="B58" s="15">
        <v>0</v>
      </c>
      <c r="C58" s="15">
        <v>0</v>
      </c>
      <c r="D58" s="15">
        <v>21655524</v>
      </c>
      <c r="E58" s="15">
        <v>2490411</v>
      </c>
      <c r="F58" s="15">
        <v>6519308</v>
      </c>
      <c r="G58" s="15">
        <v>8446493</v>
      </c>
      <c r="H58" s="15">
        <v>0</v>
      </c>
      <c r="I58" s="15">
        <v>2187520</v>
      </c>
      <c r="J58" s="101">
        <f t="shared" si="0"/>
        <v>41299256</v>
      </c>
    </row>
    <row r="59" spans="1:10">
      <c r="A59" s="1" t="s">
        <v>83</v>
      </c>
      <c r="B59" s="15">
        <v>366285</v>
      </c>
      <c r="C59" s="15">
        <v>0</v>
      </c>
      <c r="D59" s="15">
        <v>4696121</v>
      </c>
      <c r="E59" s="15">
        <v>5914</v>
      </c>
      <c r="F59" s="15">
        <v>2187799</v>
      </c>
      <c r="G59" s="15">
        <v>1239291</v>
      </c>
      <c r="H59" s="15">
        <v>516541</v>
      </c>
      <c r="I59" s="15">
        <v>707167</v>
      </c>
      <c r="J59" s="101">
        <f t="shared" si="0"/>
        <v>9719118</v>
      </c>
    </row>
    <row r="60" spans="1:10">
      <c r="A60" s="1" t="s">
        <v>84</v>
      </c>
      <c r="B60" s="15">
        <v>0</v>
      </c>
      <c r="C60" s="15">
        <v>70725064</v>
      </c>
      <c r="D60" s="15">
        <v>41047486</v>
      </c>
      <c r="E60" s="15">
        <v>23105646</v>
      </c>
      <c r="F60" s="15">
        <v>156684</v>
      </c>
      <c r="G60" s="15">
        <v>16306998</v>
      </c>
      <c r="H60" s="15">
        <v>14120930</v>
      </c>
      <c r="I60" s="15">
        <v>48491</v>
      </c>
      <c r="J60" s="101">
        <f t="shared" si="0"/>
        <v>165511299</v>
      </c>
    </row>
    <row r="61" spans="1:10">
      <c r="A61" s="1" t="s">
        <v>85</v>
      </c>
      <c r="B61" s="15">
        <v>0</v>
      </c>
      <c r="C61" s="15">
        <v>4152</v>
      </c>
      <c r="D61" s="15">
        <v>28281468</v>
      </c>
      <c r="E61" s="15">
        <v>19158</v>
      </c>
      <c r="F61" s="15">
        <v>49770522</v>
      </c>
      <c r="G61" s="15">
        <v>77177</v>
      </c>
      <c r="H61" s="15">
        <v>2334778</v>
      </c>
      <c r="I61" s="15">
        <v>829427</v>
      </c>
      <c r="J61" s="101">
        <f t="shared" si="0"/>
        <v>81316682</v>
      </c>
    </row>
    <row r="62" spans="1:10">
      <c r="A62" s="1" t="s">
        <v>86</v>
      </c>
      <c r="B62" s="15">
        <v>0</v>
      </c>
      <c r="C62" s="15">
        <v>0</v>
      </c>
      <c r="D62" s="15">
        <v>418043</v>
      </c>
      <c r="E62" s="15">
        <v>56000</v>
      </c>
      <c r="F62" s="15">
        <v>0</v>
      </c>
      <c r="G62" s="15">
        <v>418740</v>
      </c>
      <c r="H62" s="15">
        <v>848263</v>
      </c>
      <c r="I62" s="15">
        <v>0</v>
      </c>
      <c r="J62" s="101">
        <f t="shared" si="0"/>
        <v>1741046</v>
      </c>
    </row>
    <row r="63" spans="1:10">
      <c r="A63" s="1" t="s">
        <v>87</v>
      </c>
      <c r="B63" s="15">
        <v>0</v>
      </c>
      <c r="C63" s="15">
        <v>47081</v>
      </c>
      <c r="D63" s="15">
        <v>3065635</v>
      </c>
      <c r="E63" s="15">
        <v>0</v>
      </c>
      <c r="F63" s="15">
        <v>0</v>
      </c>
      <c r="G63" s="15">
        <v>717320</v>
      </c>
      <c r="H63" s="15">
        <v>0</v>
      </c>
      <c r="I63" s="15">
        <v>0</v>
      </c>
      <c r="J63" s="101">
        <f t="shared" si="0"/>
        <v>3830036</v>
      </c>
    </row>
    <row r="64" spans="1:10">
      <c r="A64" s="1" t="s">
        <v>88</v>
      </c>
      <c r="B64" s="15">
        <v>0</v>
      </c>
      <c r="C64" s="15">
        <v>0</v>
      </c>
      <c r="D64" s="15">
        <v>1336595</v>
      </c>
      <c r="E64" s="15">
        <v>0</v>
      </c>
      <c r="F64" s="15">
        <v>0</v>
      </c>
      <c r="G64" s="15">
        <v>14710</v>
      </c>
      <c r="H64" s="15">
        <v>36755</v>
      </c>
      <c r="I64" s="15">
        <v>31416</v>
      </c>
      <c r="J64" s="101">
        <f t="shared" si="0"/>
        <v>1419476</v>
      </c>
    </row>
    <row r="65" spans="1:10">
      <c r="A65" s="1" t="s">
        <v>89</v>
      </c>
      <c r="B65" s="15">
        <v>0</v>
      </c>
      <c r="C65" s="15">
        <v>0</v>
      </c>
      <c r="D65" s="15">
        <v>905619</v>
      </c>
      <c r="E65" s="15">
        <v>0</v>
      </c>
      <c r="F65" s="15">
        <v>0</v>
      </c>
      <c r="G65" s="15">
        <v>179610</v>
      </c>
      <c r="H65" s="15">
        <v>0</v>
      </c>
      <c r="I65" s="15">
        <v>3204</v>
      </c>
      <c r="J65" s="101">
        <f t="shared" si="0"/>
        <v>1088433</v>
      </c>
    </row>
    <row r="66" spans="1:10">
      <c r="A66" s="1" t="s">
        <v>90</v>
      </c>
      <c r="B66" s="15">
        <v>0</v>
      </c>
      <c r="C66" s="15">
        <v>0</v>
      </c>
      <c r="D66" s="15">
        <v>23696871</v>
      </c>
      <c r="E66" s="15">
        <v>0</v>
      </c>
      <c r="F66" s="15">
        <v>13891332</v>
      </c>
      <c r="G66" s="15">
        <v>7089393</v>
      </c>
      <c r="H66" s="15">
        <v>0</v>
      </c>
      <c r="I66" s="15">
        <v>0</v>
      </c>
      <c r="J66" s="101">
        <f t="shared" si="0"/>
        <v>44677596</v>
      </c>
    </row>
    <row r="67" spans="1:10">
      <c r="A67" s="1" t="s">
        <v>91</v>
      </c>
      <c r="B67" s="15">
        <v>0</v>
      </c>
      <c r="C67" s="15">
        <v>77356</v>
      </c>
      <c r="D67" s="15">
        <v>2296777</v>
      </c>
      <c r="E67" s="15">
        <v>1718215</v>
      </c>
      <c r="F67" s="15">
        <v>0</v>
      </c>
      <c r="G67" s="15">
        <v>230875</v>
      </c>
      <c r="H67" s="15">
        <v>0</v>
      </c>
      <c r="I67" s="15">
        <v>0</v>
      </c>
      <c r="J67" s="101">
        <f t="shared" si="0"/>
        <v>4323223</v>
      </c>
    </row>
    <row r="68" spans="1:10">
      <c r="A68" s="1" t="s">
        <v>92</v>
      </c>
      <c r="B68" s="15">
        <v>0</v>
      </c>
      <c r="C68" s="15">
        <v>0</v>
      </c>
      <c r="D68" s="15">
        <v>11138746</v>
      </c>
      <c r="E68" s="15">
        <v>0</v>
      </c>
      <c r="F68" s="15">
        <v>0</v>
      </c>
      <c r="G68" s="15">
        <v>415927</v>
      </c>
      <c r="H68" s="15">
        <v>0</v>
      </c>
      <c r="I68" s="15">
        <v>83418</v>
      </c>
      <c r="J68" s="101">
        <f t="shared" si="0"/>
        <v>11638091</v>
      </c>
    </row>
    <row r="69" spans="1:10">
      <c r="A69" s="7" t="s">
        <v>93</v>
      </c>
      <c r="B69" s="90">
        <v>0</v>
      </c>
      <c r="C69" s="90">
        <v>0</v>
      </c>
      <c r="D69" s="90">
        <v>183686</v>
      </c>
      <c r="E69" s="90">
        <v>0</v>
      </c>
      <c r="F69" s="90">
        <v>0</v>
      </c>
      <c r="G69" s="90">
        <v>128917</v>
      </c>
      <c r="H69" s="90">
        <v>0</v>
      </c>
      <c r="I69" s="90">
        <v>11570</v>
      </c>
      <c r="J69" s="102">
        <f t="shared" ref="J69" si="1">SUM(B69:I69)</f>
        <v>324173</v>
      </c>
    </row>
    <row r="70" spans="1:10">
      <c r="A70" s="64" t="s">
        <v>99</v>
      </c>
      <c r="B70" s="76">
        <f>SUM(B3:B69)</f>
        <v>1185162460</v>
      </c>
      <c r="C70" s="76">
        <f t="shared" ref="C70:J70" si="2">SUM(C3:C69)</f>
        <v>297252963</v>
      </c>
      <c r="D70" s="76">
        <f t="shared" si="2"/>
        <v>1533363253</v>
      </c>
      <c r="E70" s="76">
        <f t="shared" si="2"/>
        <v>252892979</v>
      </c>
      <c r="F70" s="76">
        <f t="shared" si="2"/>
        <v>2315866100</v>
      </c>
      <c r="G70" s="76">
        <f t="shared" si="2"/>
        <v>293322349</v>
      </c>
      <c r="H70" s="76">
        <f t="shared" si="2"/>
        <v>173993041</v>
      </c>
      <c r="I70" s="76">
        <f t="shared" si="2"/>
        <v>173105300</v>
      </c>
      <c r="J70" s="76">
        <f t="shared" si="2"/>
        <v>6224958445</v>
      </c>
    </row>
  </sheetData>
  <mergeCells count="1">
    <mergeCell ref="A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47DFF-474D-4450-8BA1-A71A6598E553}">
  <dimension ref="A1:K70"/>
  <sheetViews>
    <sheetView topLeftCell="A63" workbookViewId="0">
      <selection activeCell="A2" sqref="A2:J2"/>
    </sheetView>
  </sheetViews>
  <sheetFormatPr defaultRowHeight="15"/>
  <cols>
    <col min="1" max="1" width="12.28515625" bestFit="1" customWidth="1"/>
    <col min="2" max="2" width="19.28515625" bestFit="1" customWidth="1"/>
    <col min="3" max="3" width="18.28515625" bestFit="1" customWidth="1"/>
    <col min="4" max="4" width="18.85546875" bestFit="1" customWidth="1"/>
    <col min="5" max="5" width="23.85546875" bestFit="1" customWidth="1"/>
    <col min="6" max="6" width="19.140625" bestFit="1" customWidth="1"/>
    <col min="7" max="7" width="31.42578125" bestFit="1" customWidth="1"/>
    <col min="8" max="8" width="29.140625" bestFit="1" customWidth="1"/>
    <col min="9" max="9" width="23.28515625" bestFit="1" customWidth="1"/>
    <col min="10" max="10" width="13.85546875" bestFit="1" customWidth="1"/>
  </cols>
  <sheetData>
    <row r="1" spans="1:11" ht="15.75">
      <c r="A1" s="202" t="s">
        <v>3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1">
      <c r="A2" s="187" t="s">
        <v>25</v>
      </c>
      <c r="B2" s="188" t="s">
        <v>132</v>
      </c>
      <c r="C2" s="188" t="s">
        <v>133</v>
      </c>
      <c r="D2" s="188" t="s">
        <v>134</v>
      </c>
      <c r="E2" s="188" t="s">
        <v>135</v>
      </c>
      <c r="F2" s="188" t="s">
        <v>136</v>
      </c>
      <c r="G2" s="188" t="s">
        <v>137</v>
      </c>
      <c r="H2" s="188" t="s">
        <v>138</v>
      </c>
      <c r="I2" s="188" t="s">
        <v>139</v>
      </c>
      <c r="J2" s="190" t="s">
        <v>110</v>
      </c>
    </row>
    <row r="3" spans="1:11">
      <c r="A3" s="1" t="s">
        <v>27</v>
      </c>
      <c r="B3" s="68">
        <f>+'Physical Environment'!B3/'Physical Environment'!J3</f>
        <v>0</v>
      </c>
      <c r="C3" s="68">
        <f>+'Physical Environment'!C3/'Physical Environment'!J3</f>
        <v>1.1936252460522994E-3</v>
      </c>
      <c r="D3" s="68">
        <f>+'Physical Environment'!D3/'Physical Environment'!J3</f>
        <v>0.78198541206883643</v>
      </c>
      <c r="E3" s="68">
        <f>+'Physical Environment'!E3/'Physical Environment'!J3</f>
        <v>0</v>
      </c>
      <c r="F3" s="68">
        <f>+'Physical Environment'!F3/'Physical Environment'!J3</f>
        <v>0</v>
      </c>
      <c r="G3" s="68">
        <f>+'Physical Environment'!G3/'Physical Environment'!J3</f>
        <v>0.21682096268511131</v>
      </c>
      <c r="H3" s="68">
        <f>+'Physical Environment'!H3/'Physical Environment'!J3</f>
        <v>0</v>
      </c>
      <c r="I3" s="68">
        <f>+'Physical Environment'!I3/'Physical Environment'!J3</f>
        <v>0</v>
      </c>
      <c r="J3" s="70">
        <f>SUM(B3:I3)</f>
        <v>1</v>
      </c>
      <c r="K3" s="71"/>
    </row>
    <row r="4" spans="1:11">
      <c r="A4" s="1" t="s">
        <v>28</v>
      </c>
      <c r="B4" s="68">
        <f>+'Physical Environment'!B4/'Physical Environment'!J4</f>
        <v>0</v>
      </c>
      <c r="C4" s="68">
        <f>+'Physical Environment'!C4/'Physical Environment'!J4</f>
        <v>0</v>
      </c>
      <c r="D4" s="68">
        <f>+'Physical Environment'!D4/'Physical Environment'!J4</f>
        <v>0.95477260435616307</v>
      </c>
      <c r="E4" s="68">
        <f>+'Physical Environment'!E4/'Physical Environment'!J4</f>
        <v>0</v>
      </c>
      <c r="F4" s="68">
        <f>+'Physical Environment'!F4/'Physical Environment'!J4</f>
        <v>0</v>
      </c>
      <c r="G4" s="68">
        <f>+'Physical Environment'!G4/'Physical Environment'!J4</f>
        <v>3.1394857170952355E-2</v>
      </c>
      <c r="H4" s="68">
        <f>+'Physical Environment'!H4/'Physical Environment'!J4</f>
        <v>0</v>
      </c>
      <c r="I4" s="68">
        <f>+'Physical Environment'!I4/'Physical Environment'!J4</f>
        <v>1.3832538472884607E-2</v>
      </c>
      <c r="J4" s="70">
        <f t="shared" ref="J4:J67" si="0">SUM(B4:I4)</f>
        <v>1</v>
      </c>
      <c r="K4" s="71"/>
    </row>
    <row r="5" spans="1:11">
      <c r="A5" s="1" t="s">
        <v>29</v>
      </c>
      <c r="B5" s="68">
        <f>+'Physical Environment'!B5/'Physical Environment'!J5</f>
        <v>0</v>
      </c>
      <c r="C5" s="68">
        <f>+'Physical Environment'!C5/'Physical Environment'!J5</f>
        <v>0.3424340697420592</v>
      </c>
      <c r="D5" s="68">
        <f>+'Physical Environment'!D5/'Physical Environment'!J5</f>
        <v>0.37719908431587373</v>
      </c>
      <c r="E5" s="68">
        <f>+'Physical Environment'!E5/'Physical Environment'!J5</f>
        <v>0</v>
      </c>
      <c r="F5" s="68">
        <f>+'Physical Environment'!F5/'Physical Environment'!J5</f>
        <v>0.25576456983537621</v>
      </c>
      <c r="G5" s="68">
        <f>+'Physical Environment'!G5/'Physical Environment'!J5</f>
        <v>6.949903369584785E-3</v>
      </c>
      <c r="H5" s="68">
        <f>+'Physical Environment'!H5/'Physical Environment'!J5</f>
        <v>1.6410328107799976E-2</v>
      </c>
      <c r="I5" s="68">
        <f>+'Physical Environment'!I5/'Physical Environment'!J5</f>
        <v>1.2420446293060806E-3</v>
      </c>
      <c r="J5" s="70">
        <f t="shared" si="0"/>
        <v>1</v>
      </c>
      <c r="K5" s="71"/>
    </row>
    <row r="6" spans="1:11">
      <c r="A6" s="1" t="s">
        <v>30</v>
      </c>
      <c r="B6" s="68">
        <f>+'Physical Environment'!B6/'Physical Environment'!J6</f>
        <v>0</v>
      </c>
      <c r="C6" s="68">
        <f>+'Physical Environment'!C6/'Physical Environment'!J6</f>
        <v>0</v>
      </c>
      <c r="D6" s="68">
        <f>+'Physical Environment'!D6/'Physical Environment'!J6</f>
        <v>0.81292846529707252</v>
      </c>
      <c r="E6" s="68">
        <f>+'Physical Environment'!E6/'Physical Environment'!J6</f>
        <v>0</v>
      </c>
      <c r="F6" s="68">
        <f>+'Physical Environment'!F6/'Physical Environment'!J6</f>
        <v>0</v>
      </c>
      <c r="G6" s="68">
        <f>+'Physical Environment'!G6/'Physical Environment'!J6</f>
        <v>0.14392081318303016</v>
      </c>
      <c r="H6" s="68">
        <f>+'Physical Environment'!H6/'Physical Environment'!J6</f>
        <v>0</v>
      </c>
      <c r="I6" s="68">
        <f>+'Physical Environment'!I6/'Physical Environment'!J6</f>
        <v>4.3150721519897274E-2</v>
      </c>
      <c r="J6" s="70">
        <f t="shared" si="0"/>
        <v>1</v>
      </c>
      <c r="K6" s="71"/>
    </row>
    <row r="7" spans="1:11">
      <c r="A7" s="1" t="s">
        <v>31</v>
      </c>
      <c r="B7" s="68">
        <f>+'Physical Environment'!B7/'Physical Environment'!J7</f>
        <v>0</v>
      </c>
      <c r="C7" s="68">
        <f>+'Physical Environment'!C7/'Physical Environment'!J7</f>
        <v>0</v>
      </c>
      <c r="D7" s="68">
        <f>+'Physical Environment'!D7/'Physical Environment'!J7</f>
        <v>0.5245995942680427</v>
      </c>
      <c r="E7" s="68">
        <f>+'Physical Environment'!E7/'Physical Environment'!J7</f>
        <v>0</v>
      </c>
      <c r="F7" s="68">
        <f>+'Physical Environment'!F7/'Physical Environment'!J7</f>
        <v>0.27564055278562033</v>
      </c>
      <c r="G7" s="68">
        <f>+'Physical Environment'!G7/'Physical Environment'!J7</f>
        <v>0.15568333914482249</v>
      </c>
      <c r="H7" s="68">
        <f>+'Physical Environment'!H7/'Physical Environment'!J7</f>
        <v>4.4076513801514429E-2</v>
      </c>
      <c r="I7" s="68">
        <f>+'Physical Environment'!I7/'Physical Environment'!J7</f>
        <v>0</v>
      </c>
      <c r="J7" s="70">
        <f t="shared" si="0"/>
        <v>1</v>
      </c>
      <c r="K7" s="71"/>
    </row>
    <row r="8" spans="1:11">
      <c r="A8" s="1" t="s">
        <v>32</v>
      </c>
      <c r="B8" s="68">
        <f>+'Physical Environment'!B8/'Physical Environment'!J8</f>
        <v>0</v>
      </c>
      <c r="C8" s="68">
        <f>+'Physical Environment'!C8/'Physical Environment'!J8</f>
        <v>0</v>
      </c>
      <c r="D8" s="68">
        <f>+'Physical Environment'!D8/'Physical Environment'!J8</f>
        <v>9.8281808891159936E-2</v>
      </c>
      <c r="E8" s="68">
        <f>+'Physical Environment'!E8/'Physical Environment'!J8</f>
        <v>0</v>
      </c>
      <c r="F8" s="68">
        <f>+'Physical Environment'!F8/'Physical Environment'!J8</f>
        <v>0.71255748594787938</v>
      </c>
      <c r="G8" s="68">
        <f>+'Physical Environment'!G8/'Physical Environment'!J8</f>
        <v>0.17084823709759836</v>
      </c>
      <c r="H8" s="68">
        <f>+'Physical Environment'!H8/'Physical Environment'!J8</f>
        <v>1.831246806336229E-2</v>
      </c>
      <c r="I8" s="68">
        <f>+'Physical Environment'!I8/'Physical Environment'!J8</f>
        <v>0</v>
      </c>
      <c r="J8" s="70">
        <f t="shared" si="0"/>
        <v>0.99999999999999989</v>
      </c>
      <c r="K8" s="71"/>
    </row>
    <row r="9" spans="1:11">
      <c r="A9" s="1" t="s">
        <v>33</v>
      </c>
      <c r="B9" s="68">
        <f>+'Physical Environment'!B9/'Physical Environment'!J9</f>
        <v>0</v>
      </c>
      <c r="C9" s="68">
        <f>+'Physical Environment'!C9/'Physical Environment'!J9</f>
        <v>0</v>
      </c>
      <c r="D9" s="68">
        <f>+'Physical Environment'!D9/'Physical Environment'!J9</f>
        <v>0</v>
      </c>
      <c r="E9" s="68">
        <f>+'Physical Environment'!E9/'Physical Environment'!J9</f>
        <v>0</v>
      </c>
      <c r="F9" s="68">
        <f>+'Physical Environment'!F9/'Physical Environment'!J9</f>
        <v>0</v>
      </c>
      <c r="G9" s="68">
        <f>+'Physical Environment'!G9/'Physical Environment'!J9</f>
        <v>0.43359405101333126</v>
      </c>
      <c r="H9" s="68">
        <f>+'Physical Environment'!H9/'Physical Environment'!J9</f>
        <v>2.1070933189489095E-2</v>
      </c>
      <c r="I9" s="68">
        <f>+'Physical Environment'!I9/'Physical Environment'!J9</f>
        <v>0.54533501579717958</v>
      </c>
      <c r="J9" s="70">
        <f t="shared" si="0"/>
        <v>1</v>
      </c>
      <c r="K9" s="71"/>
    </row>
    <row r="10" spans="1:11">
      <c r="A10" s="1" t="s">
        <v>34</v>
      </c>
      <c r="B10" s="68">
        <f>+'Physical Environment'!B10/'Physical Environment'!J10</f>
        <v>0</v>
      </c>
      <c r="C10" s="68">
        <f>+'Physical Environment'!C10/'Physical Environment'!J10</f>
        <v>0.22164484113465133</v>
      </c>
      <c r="D10" s="68">
        <f>+'Physical Environment'!D10/'Physical Environment'!J10</f>
        <v>0.20928521237350647</v>
      </c>
      <c r="E10" s="68">
        <f>+'Physical Environment'!E10/'Physical Environment'!J10</f>
        <v>0.10128098090055135</v>
      </c>
      <c r="F10" s="68">
        <f>+'Physical Environment'!F10/'Physical Environment'!J10</f>
        <v>0.26933779319217804</v>
      </c>
      <c r="G10" s="68">
        <f>+'Physical Environment'!G10/'Physical Environment'!J10</f>
        <v>6.0425406236041493E-2</v>
      </c>
      <c r="H10" s="68">
        <f>+'Physical Environment'!H10/'Physical Environment'!J10</f>
        <v>1.2342568727764403E-2</v>
      </c>
      <c r="I10" s="68">
        <f>+'Physical Environment'!I10/'Physical Environment'!J10</f>
        <v>0.12568319743530693</v>
      </c>
      <c r="J10" s="70">
        <f t="shared" si="0"/>
        <v>1.0000000000000002</v>
      </c>
      <c r="K10" s="71"/>
    </row>
    <row r="11" spans="1:11">
      <c r="A11" s="1" t="s">
        <v>35</v>
      </c>
      <c r="B11" s="68">
        <f>+'Physical Environment'!B11/'Physical Environment'!J11</f>
        <v>0</v>
      </c>
      <c r="C11" s="68">
        <f>+'Physical Environment'!C11/'Physical Environment'!J11</f>
        <v>1.9978068410154735E-2</v>
      </c>
      <c r="D11" s="68">
        <f>+'Physical Environment'!D11/'Physical Environment'!J11</f>
        <v>0.18655759048714671</v>
      </c>
      <c r="E11" s="68">
        <f>+'Physical Environment'!E11/'Physical Environment'!J11</f>
        <v>1.5161466475440092E-3</v>
      </c>
      <c r="F11" s="68">
        <f>+'Physical Environment'!F11/'Physical Environment'!J11</f>
        <v>0.64226444914103964</v>
      </c>
      <c r="G11" s="68">
        <f>+'Physical Environment'!G11/'Physical Environment'!J11</f>
        <v>0.1383121217036441</v>
      </c>
      <c r="H11" s="68">
        <f>+'Physical Environment'!H11/'Physical Environment'!J11</f>
        <v>7.9863604817536626E-3</v>
      </c>
      <c r="I11" s="68">
        <f>+'Physical Environment'!I11/'Physical Environment'!J11</f>
        <v>3.3852631287171922E-3</v>
      </c>
      <c r="J11" s="70">
        <f t="shared" si="0"/>
        <v>1</v>
      </c>
      <c r="K11" s="71"/>
    </row>
    <row r="12" spans="1:11">
      <c r="A12" s="1" t="s">
        <v>36</v>
      </c>
      <c r="B12" s="68">
        <f>+'Physical Environment'!B12/'Physical Environment'!J12</f>
        <v>0</v>
      </c>
      <c r="C12" s="68">
        <f>+'Physical Environment'!C12/'Physical Environment'!J12</f>
        <v>0</v>
      </c>
      <c r="D12" s="68">
        <f>+'Physical Environment'!D12/'Physical Environment'!J12</f>
        <v>0.92250084265744081</v>
      </c>
      <c r="E12" s="68">
        <f>+'Physical Environment'!E12/'Physical Environment'!J12</f>
        <v>0</v>
      </c>
      <c r="F12" s="68">
        <f>+'Physical Environment'!F12/'Physical Environment'!J12</f>
        <v>0</v>
      </c>
      <c r="G12" s="68">
        <f>+'Physical Environment'!G12/'Physical Environment'!J12</f>
        <v>6.7913546406944553E-2</v>
      </c>
      <c r="H12" s="68">
        <f>+'Physical Environment'!H12/'Physical Environment'!J12</f>
        <v>0</v>
      </c>
      <c r="I12" s="68">
        <f>+'Physical Environment'!I12/'Physical Environment'!J12</f>
        <v>9.5856109356146392E-3</v>
      </c>
      <c r="J12" s="70">
        <f t="shared" si="0"/>
        <v>1</v>
      </c>
      <c r="K12" s="71"/>
    </row>
    <row r="13" spans="1:11">
      <c r="A13" s="1" t="s">
        <v>37</v>
      </c>
      <c r="B13" s="68">
        <f>+'Physical Environment'!B13/'Physical Environment'!J13</f>
        <v>0</v>
      </c>
      <c r="C13" s="68">
        <f>+'Physical Environment'!C13/'Physical Environment'!J13</f>
        <v>0.23569896602316159</v>
      </c>
      <c r="D13" s="68">
        <f>+'Physical Environment'!D13/'Physical Environment'!J13</f>
        <v>0.26051557116723867</v>
      </c>
      <c r="E13" s="68">
        <f>+'Physical Environment'!E13/'Physical Environment'!J13</f>
        <v>0.38145148895057512</v>
      </c>
      <c r="F13" s="68">
        <f>+'Physical Environment'!F13/'Physical Environment'!J13</f>
        <v>0</v>
      </c>
      <c r="G13" s="68">
        <f>+'Physical Environment'!G13/'Physical Environment'!J13</f>
        <v>5.4821296429804364E-2</v>
      </c>
      <c r="H13" s="68">
        <f>+'Physical Environment'!H13/'Physical Environment'!J13</f>
        <v>2.526716589888587E-2</v>
      </c>
      <c r="I13" s="68">
        <f>+'Physical Environment'!I13/'Physical Environment'!J13</f>
        <v>4.2245511530334429E-2</v>
      </c>
      <c r="J13" s="70">
        <f t="shared" si="0"/>
        <v>1.0000000000000002</v>
      </c>
      <c r="K13" s="71"/>
    </row>
    <row r="14" spans="1:11">
      <c r="A14" s="1" t="s">
        <v>38</v>
      </c>
      <c r="B14" s="68">
        <f>+'Physical Environment'!B14/'Physical Environment'!J14</f>
        <v>0</v>
      </c>
      <c r="C14" s="68">
        <f>+'Physical Environment'!C14/'Physical Environment'!J14</f>
        <v>5.3743147276579546E-3</v>
      </c>
      <c r="D14" s="68">
        <f>+'Physical Environment'!D14/'Physical Environment'!J14</f>
        <v>0.79404451247242558</v>
      </c>
      <c r="E14" s="68">
        <f>+'Physical Environment'!E14/'Physical Environment'!J14</f>
        <v>3.3426688724497326E-2</v>
      </c>
      <c r="F14" s="68">
        <f>+'Physical Environment'!F14/'Physical Environment'!J14</f>
        <v>0</v>
      </c>
      <c r="G14" s="68">
        <f>+'Physical Environment'!G14/'Physical Environment'!J14</f>
        <v>0.15822205130727124</v>
      </c>
      <c r="H14" s="68">
        <f>+'Physical Environment'!H14/'Physical Environment'!J14</f>
        <v>7.3864664764744922E-3</v>
      </c>
      <c r="I14" s="68">
        <f>+'Physical Environment'!I14/'Physical Environment'!J14</f>
        <v>1.5459662916734054E-3</v>
      </c>
      <c r="J14" s="70">
        <f t="shared" si="0"/>
        <v>0.99999999999999989</v>
      </c>
      <c r="K14" s="71"/>
    </row>
    <row r="15" spans="1:11">
      <c r="A15" s="1" t="s">
        <v>39</v>
      </c>
      <c r="B15" s="68">
        <f>+'Physical Environment'!B15/'Physical Environment'!J15</f>
        <v>3.3529397692222206E-2</v>
      </c>
      <c r="C15" s="68">
        <f>+'Physical Environment'!C15/'Physical Environment'!J15</f>
        <v>0.15382808678213686</v>
      </c>
      <c r="D15" s="68">
        <f>+'Physical Environment'!D15/'Physical Environment'!J15</f>
        <v>0.43104437592739314</v>
      </c>
      <c r="E15" s="68">
        <f>+'Physical Environment'!E15/'Physical Environment'!J15</f>
        <v>8.2044278231081597E-2</v>
      </c>
      <c r="F15" s="68">
        <f>+'Physical Environment'!F15/'Physical Environment'!J15</f>
        <v>0.27759493600773744</v>
      </c>
      <c r="G15" s="68">
        <f>+'Physical Environment'!G15/'Physical Environment'!J15</f>
        <v>1.4164786690297625E-2</v>
      </c>
      <c r="H15" s="68">
        <f>+'Physical Environment'!H15/'Physical Environment'!J15</f>
        <v>0</v>
      </c>
      <c r="I15" s="68">
        <f>+'Physical Environment'!I15/'Physical Environment'!J15</f>
        <v>7.7941386691311124E-3</v>
      </c>
      <c r="J15" s="70">
        <f t="shared" si="0"/>
        <v>1</v>
      </c>
      <c r="K15" s="71"/>
    </row>
    <row r="16" spans="1:11">
      <c r="A16" s="1" t="s">
        <v>40</v>
      </c>
      <c r="B16" s="68">
        <f>+'Physical Environment'!B16/'Physical Environment'!J16</f>
        <v>0</v>
      </c>
      <c r="C16" s="68">
        <f>+'Physical Environment'!C16/'Physical Environment'!J16</f>
        <v>0</v>
      </c>
      <c r="D16" s="68">
        <f>+'Physical Environment'!D16/'Physical Environment'!J16</f>
        <v>0.74521596758203112</v>
      </c>
      <c r="E16" s="68">
        <f>+'Physical Environment'!E16/'Physical Environment'!J16</f>
        <v>2.5641472253318105E-2</v>
      </c>
      <c r="F16" s="68">
        <f>+'Physical Environment'!F16/'Physical Environment'!J16</f>
        <v>0</v>
      </c>
      <c r="G16" s="68">
        <f>+'Physical Environment'!G16/'Physical Environment'!J16</f>
        <v>0.18921277775633233</v>
      </c>
      <c r="H16" s="68">
        <f>+'Physical Environment'!H16/'Physical Environment'!J16</f>
        <v>3.9929782408318404E-2</v>
      </c>
      <c r="I16" s="68">
        <f>+'Physical Environment'!I16/'Physical Environment'!J16</f>
        <v>0</v>
      </c>
      <c r="J16" s="70">
        <f t="shared" si="0"/>
        <v>1</v>
      </c>
      <c r="K16" s="71"/>
    </row>
    <row r="17" spans="1:11">
      <c r="A17" s="64" t="s">
        <v>41</v>
      </c>
      <c r="B17" s="68">
        <f>+'Physical Environment'!B17/'Physical Environment'!J17</f>
        <v>0.69722747785404615</v>
      </c>
      <c r="C17" s="68">
        <f>+'Physical Environment'!C17/'Physical Environment'!J17</f>
        <v>0</v>
      </c>
      <c r="D17" s="68">
        <f>+'Physical Environment'!D17/'Physical Environment'!J17</f>
        <v>4.4015486095469916E-2</v>
      </c>
      <c r="E17" s="68">
        <f>+'Physical Environment'!E17/'Physical Environment'!J17</f>
        <v>0</v>
      </c>
      <c r="F17" s="68">
        <f>+'Physical Environment'!F17/'Physical Environment'!J17</f>
        <v>0.21257423937866307</v>
      </c>
      <c r="G17" s="68">
        <f>+'Physical Environment'!G17/'Physical Environment'!J17</f>
        <v>2.1409086572543888E-2</v>
      </c>
      <c r="H17" s="68">
        <f>+'Physical Environment'!H17/'Physical Environment'!J17</f>
        <v>1.7436308609258102E-3</v>
      </c>
      <c r="I17" s="68">
        <f>+'Physical Environment'!I17/'Physical Environment'!J17</f>
        <v>2.303007923835116E-2</v>
      </c>
      <c r="J17" s="70">
        <f t="shared" si="0"/>
        <v>1</v>
      </c>
      <c r="K17" s="71"/>
    </row>
    <row r="18" spans="1:11">
      <c r="A18" s="1" t="s">
        <v>42</v>
      </c>
      <c r="B18" s="68">
        <f>+'Physical Environment'!B18/'Physical Environment'!J18</f>
        <v>0</v>
      </c>
      <c r="C18" s="68">
        <f>+'Physical Environment'!C18/'Physical Environment'!J18</f>
        <v>0</v>
      </c>
      <c r="D18" s="68">
        <f>+'Physical Environment'!D18/'Physical Environment'!J18</f>
        <v>0.72210574674538286</v>
      </c>
      <c r="E18" s="68">
        <f>+'Physical Environment'!E18/'Physical Environment'!J18</f>
        <v>0</v>
      </c>
      <c r="F18" s="68">
        <f>+'Physical Environment'!F18/'Physical Environment'!J18</f>
        <v>4.8562081183058055E-2</v>
      </c>
      <c r="G18" s="68">
        <f>+'Physical Environment'!G18/'Physical Environment'!J18</f>
        <v>0.22883632567819856</v>
      </c>
      <c r="H18" s="68">
        <f>+'Physical Environment'!H18/'Physical Environment'!J18</f>
        <v>0</v>
      </c>
      <c r="I18" s="68">
        <f>+'Physical Environment'!I18/'Physical Environment'!J18</f>
        <v>4.9584639336051678E-4</v>
      </c>
      <c r="J18" s="70">
        <f t="shared" si="0"/>
        <v>1</v>
      </c>
      <c r="K18" s="71"/>
    </row>
    <row r="19" spans="1:11">
      <c r="A19" s="1" t="s">
        <v>43</v>
      </c>
      <c r="B19" s="68">
        <f>+'Physical Environment'!B19/'Physical Environment'!J19</f>
        <v>0</v>
      </c>
      <c r="C19" s="68">
        <f>+'Physical Environment'!C19/'Physical Environment'!J19</f>
        <v>0.3291146944857431</v>
      </c>
      <c r="D19" s="68">
        <f>+'Physical Environment'!D19/'Physical Environment'!J19</f>
        <v>0.33149209381007477</v>
      </c>
      <c r="E19" s="68">
        <f>+'Physical Environment'!E19/'Physical Environment'!J19</f>
        <v>0.18079891314672317</v>
      </c>
      <c r="F19" s="68">
        <f>+'Physical Environment'!F19/'Physical Environment'!J19</f>
        <v>0</v>
      </c>
      <c r="G19" s="68">
        <f>+'Physical Environment'!G19/'Physical Environment'!J19</f>
        <v>0.12385844717276684</v>
      </c>
      <c r="H19" s="68">
        <f>+'Physical Environment'!H19/'Physical Environment'!J19</f>
        <v>3.4735851384692165E-2</v>
      </c>
      <c r="I19" s="68">
        <f>+'Physical Environment'!I19/'Physical Environment'!J19</f>
        <v>0</v>
      </c>
      <c r="J19" s="70">
        <f t="shared" si="0"/>
        <v>1</v>
      </c>
      <c r="K19" s="71"/>
    </row>
    <row r="20" spans="1:11">
      <c r="A20" s="1" t="s">
        <v>44</v>
      </c>
      <c r="B20" s="68">
        <f>+'Physical Environment'!B20/'Physical Environment'!J20</f>
        <v>0</v>
      </c>
      <c r="C20" s="68">
        <f>+'Physical Environment'!C20/'Physical Environment'!J20</f>
        <v>0</v>
      </c>
      <c r="D20" s="68">
        <f>+'Physical Environment'!D20/'Physical Environment'!J20</f>
        <v>0.5909959913660191</v>
      </c>
      <c r="E20" s="68">
        <f>+'Physical Environment'!E20/'Physical Environment'!J20</f>
        <v>0</v>
      </c>
      <c r="F20" s="68">
        <f>+'Physical Environment'!F20/'Physical Environment'!J20</f>
        <v>0</v>
      </c>
      <c r="G20" s="68">
        <f>+'Physical Environment'!G20/'Physical Environment'!J20</f>
        <v>2.9533132706471971E-2</v>
      </c>
      <c r="H20" s="68">
        <f>+'Physical Environment'!H20/'Physical Environment'!J20</f>
        <v>0</v>
      </c>
      <c r="I20" s="68">
        <f>+'Physical Environment'!I20/'Physical Environment'!J20</f>
        <v>0.37947087592750889</v>
      </c>
      <c r="J20" s="70">
        <f t="shared" si="0"/>
        <v>1</v>
      </c>
      <c r="K20" s="71"/>
    </row>
    <row r="21" spans="1:11">
      <c r="A21" s="1" t="s">
        <v>45</v>
      </c>
      <c r="B21" s="68">
        <f>+'Physical Environment'!B21/'Physical Environment'!J21</f>
        <v>0</v>
      </c>
      <c r="C21" s="68">
        <f>+'Physical Environment'!C21/'Physical Environment'!J21</f>
        <v>0</v>
      </c>
      <c r="D21" s="68">
        <f>+'Physical Environment'!D21/'Physical Environment'!J21</f>
        <v>0.35785737871204221</v>
      </c>
      <c r="E21" s="68">
        <f>+'Physical Environment'!E21/'Physical Environment'!J21</f>
        <v>0</v>
      </c>
      <c r="F21" s="68">
        <f>+'Physical Environment'!F21/'Physical Environment'!J21</f>
        <v>0</v>
      </c>
      <c r="G21" s="68">
        <f>+'Physical Environment'!G21/'Physical Environment'!J21</f>
        <v>0.64214262128795774</v>
      </c>
      <c r="H21" s="68">
        <f>+'Physical Environment'!H21/'Physical Environment'!J21</f>
        <v>0</v>
      </c>
      <c r="I21" s="68">
        <f>+'Physical Environment'!I21/'Physical Environment'!J21</f>
        <v>0</v>
      </c>
      <c r="J21" s="70">
        <f t="shared" si="0"/>
        <v>1</v>
      </c>
      <c r="K21" s="71"/>
    </row>
    <row r="22" spans="1:11">
      <c r="A22" s="1" t="s">
        <v>46</v>
      </c>
      <c r="B22" s="68">
        <f>+'Physical Environment'!B22/'Physical Environment'!J22</f>
        <v>0</v>
      </c>
      <c r="C22" s="68">
        <f>+'Physical Environment'!C22/'Physical Environment'!J22</f>
        <v>0</v>
      </c>
      <c r="D22" s="68">
        <f>+'Physical Environment'!D22/'Physical Environment'!J22</f>
        <v>0.69024427736940663</v>
      </c>
      <c r="E22" s="68">
        <f>+'Physical Environment'!E22/'Physical Environment'!J22</f>
        <v>0</v>
      </c>
      <c r="F22" s="68">
        <f>+'Physical Environment'!F22/'Physical Environment'!J22</f>
        <v>0</v>
      </c>
      <c r="G22" s="68">
        <f>+'Physical Environment'!G22/'Physical Environment'!J22</f>
        <v>0.30975572263059337</v>
      </c>
      <c r="H22" s="68">
        <f>+'Physical Environment'!H22/'Physical Environment'!J22</f>
        <v>0</v>
      </c>
      <c r="I22" s="68">
        <f>+'Physical Environment'!I22/'Physical Environment'!J22</f>
        <v>0</v>
      </c>
      <c r="J22" s="70">
        <f t="shared" si="0"/>
        <v>1</v>
      </c>
      <c r="K22" s="71"/>
    </row>
    <row r="23" spans="1:11">
      <c r="A23" s="1" t="s">
        <v>47</v>
      </c>
      <c r="B23" s="68">
        <f>+'Physical Environment'!B23/'Physical Environment'!J23</f>
        <v>0</v>
      </c>
      <c r="C23" s="68">
        <f>+'Physical Environment'!C23/'Physical Environment'!J23</f>
        <v>0</v>
      </c>
      <c r="D23" s="68">
        <f>+'Physical Environment'!D23/'Physical Environment'!J23</f>
        <v>0.35614845804804574</v>
      </c>
      <c r="E23" s="68">
        <f>+'Physical Environment'!E23/'Physical Environment'!J23</f>
        <v>4.5083779376377833E-4</v>
      </c>
      <c r="F23" s="68">
        <f>+'Physical Environment'!F23/'Physical Environment'!J23</f>
        <v>0</v>
      </c>
      <c r="G23" s="68">
        <f>+'Physical Environment'!G23/'Physical Environment'!J23</f>
        <v>0.58292302102307081</v>
      </c>
      <c r="H23" s="68">
        <f>+'Physical Environment'!H23/'Physical Environment'!J23</f>
        <v>0</v>
      </c>
      <c r="I23" s="68">
        <f>+'Physical Environment'!I23/'Physical Environment'!J23</f>
        <v>6.0477683135119711E-2</v>
      </c>
      <c r="J23" s="70">
        <f t="shared" si="0"/>
        <v>1</v>
      </c>
      <c r="K23" s="71"/>
    </row>
    <row r="24" spans="1:11">
      <c r="A24" s="1" t="s">
        <v>48</v>
      </c>
      <c r="B24" s="68">
        <f>+'Physical Environment'!B24/'Physical Environment'!J24</f>
        <v>0</v>
      </c>
      <c r="C24" s="68">
        <f>+'Physical Environment'!C24/'Physical Environment'!J24</f>
        <v>1.9033092291863819E-2</v>
      </c>
      <c r="D24" s="68">
        <f>+'Physical Environment'!D24/'Physical Environment'!J24</f>
        <v>0.32370365342203022</v>
      </c>
      <c r="E24" s="68">
        <f>+'Physical Environment'!E24/'Physical Environment'!J24</f>
        <v>0</v>
      </c>
      <c r="F24" s="68">
        <f>+'Physical Environment'!F24/'Physical Environment'!J24</f>
        <v>8.9655181593003268E-3</v>
      </c>
      <c r="G24" s="68">
        <f>+'Physical Environment'!G24/'Physical Environment'!J24</f>
        <v>0.61717130980949608</v>
      </c>
      <c r="H24" s="68">
        <f>+'Physical Environment'!H24/'Physical Environment'!J24</f>
        <v>3.1126426317309601E-2</v>
      </c>
      <c r="I24" s="68">
        <f>+'Physical Environment'!I24/'Physical Environment'!J24</f>
        <v>0</v>
      </c>
      <c r="J24" s="70">
        <f t="shared" si="0"/>
        <v>1</v>
      </c>
      <c r="K24" s="71"/>
    </row>
    <row r="25" spans="1:11">
      <c r="A25" s="1" t="s">
        <v>49</v>
      </c>
      <c r="B25" s="68">
        <f>+'Physical Environment'!B25/'Physical Environment'!J25</f>
        <v>0</v>
      </c>
      <c r="C25" s="68">
        <f>+'Physical Environment'!C25/'Physical Environment'!J25</f>
        <v>0</v>
      </c>
      <c r="D25" s="68">
        <f>+'Physical Environment'!D25/'Physical Environment'!J25</f>
        <v>0.49999042545131511</v>
      </c>
      <c r="E25" s="68">
        <f>+'Physical Environment'!E25/'Physical Environment'!J25</f>
        <v>0</v>
      </c>
      <c r="F25" s="68">
        <f>+'Physical Environment'!F25/'Physical Environment'!J25</f>
        <v>0.35326254827862102</v>
      </c>
      <c r="G25" s="68">
        <f>+'Physical Environment'!G25/'Physical Environment'!J25</f>
        <v>0.14674702627006389</v>
      </c>
      <c r="H25" s="68">
        <f>+'Physical Environment'!H25/'Physical Environment'!J25</f>
        <v>0</v>
      </c>
      <c r="I25" s="68">
        <f>+'Physical Environment'!I25/'Physical Environment'!J25</f>
        <v>0</v>
      </c>
      <c r="J25" s="70">
        <f t="shared" si="0"/>
        <v>1</v>
      </c>
      <c r="K25" s="71"/>
    </row>
    <row r="26" spans="1:11">
      <c r="A26" s="1" t="s">
        <v>50</v>
      </c>
      <c r="B26" s="68">
        <f>+'Physical Environment'!B26/'Physical Environment'!J26</f>
        <v>0</v>
      </c>
      <c r="C26" s="68">
        <f>+'Physical Environment'!C26/'Physical Environment'!J26</f>
        <v>0.15064914818247169</v>
      </c>
      <c r="D26" s="68">
        <f>+'Physical Environment'!D26/'Physical Environment'!J26</f>
        <v>0.50475471812504868</v>
      </c>
      <c r="E26" s="68">
        <f>+'Physical Environment'!E26/'Physical Environment'!J26</f>
        <v>0.25340965191106801</v>
      </c>
      <c r="F26" s="68">
        <f>+'Physical Environment'!F26/'Physical Environment'!J26</f>
        <v>0</v>
      </c>
      <c r="G26" s="68">
        <f>+'Physical Environment'!G26/'Physical Environment'!J26</f>
        <v>8.6316354723321703E-3</v>
      </c>
      <c r="H26" s="68">
        <f>+'Physical Environment'!H26/'Physical Environment'!J26</f>
        <v>0</v>
      </c>
      <c r="I26" s="68">
        <f>+'Physical Environment'!I26/'Physical Environment'!J26</f>
        <v>8.2554846309079416E-2</v>
      </c>
      <c r="J26" s="70">
        <f t="shared" si="0"/>
        <v>0.99999999999999989</v>
      </c>
      <c r="K26" s="71"/>
    </row>
    <row r="27" spans="1:11">
      <c r="A27" s="1" t="s">
        <v>51</v>
      </c>
      <c r="B27" s="68">
        <f>+'Physical Environment'!B27/'Physical Environment'!J27</f>
        <v>1.1962587492550717E-2</v>
      </c>
      <c r="C27" s="68">
        <f>+'Physical Environment'!C27/'Physical Environment'!J27</f>
        <v>0</v>
      </c>
      <c r="D27" s="68">
        <f>+'Physical Environment'!D27/'Physical Environment'!J27</f>
        <v>0.33863978192173955</v>
      </c>
      <c r="E27" s="68">
        <f>+'Physical Environment'!E27/'Physical Environment'!J27</f>
        <v>0</v>
      </c>
      <c r="F27" s="68">
        <f>+'Physical Environment'!F27/'Physical Environment'!J27</f>
        <v>0.42060859592922806</v>
      </c>
      <c r="G27" s="68">
        <f>+'Physical Environment'!G27/'Physical Environment'!J27</f>
        <v>5.9468058646091899E-2</v>
      </c>
      <c r="H27" s="68">
        <f>+'Physical Environment'!H27/'Physical Environment'!J27</f>
        <v>4.9933811979280561E-2</v>
      </c>
      <c r="I27" s="68">
        <f>+'Physical Environment'!I27/'Physical Environment'!J27</f>
        <v>0.1193871640311092</v>
      </c>
      <c r="J27" s="70">
        <f t="shared" si="0"/>
        <v>1</v>
      </c>
      <c r="K27" s="71"/>
    </row>
    <row r="28" spans="1:11">
      <c r="A28" s="1" t="s">
        <v>52</v>
      </c>
      <c r="B28" s="68">
        <f>+'Physical Environment'!B28/'Physical Environment'!J28</f>
        <v>0</v>
      </c>
      <c r="C28" s="68">
        <f>+'Physical Environment'!C28/'Physical Environment'!J28</f>
        <v>0.17652341290961421</v>
      </c>
      <c r="D28" s="68">
        <f>+'Physical Environment'!D28/'Physical Environment'!J28</f>
        <v>0.18179219114811207</v>
      </c>
      <c r="E28" s="68">
        <f>+'Physical Environment'!E28/'Physical Environment'!J28</f>
        <v>0.18412573185004888</v>
      </c>
      <c r="F28" s="68">
        <f>+'Physical Environment'!F28/'Physical Environment'!J28</f>
        <v>0.39527753471935956</v>
      </c>
      <c r="G28" s="68">
        <f>+'Physical Environment'!G28/'Physical Environment'!J28</f>
        <v>2.2654404633504713E-2</v>
      </c>
      <c r="H28" s="68">
        <f>+'Physical Environment'!H28/'Physical Environment'!J28</f>
        <v>3.9371588012346546E-2</v>
      </c>
      <c r="I28" s="68">
        <f>+'Physical Environment'!I28/'Physical Environment'!J28</f>
        <v>2.5513672701402921E-4</v>
      </c>
      <c r="J28" s="70">
        <f t="shared" si="0"/>
        <v>1</v>
      </c>
      <c r="K28" s="71"/>
    </row>
    <row r="29" spans="1:11">
      <c r="A29" s="1" t="s">
        <v>53</v>
      </c>
      <c r="B29" s="68">
        <f>+'Physical Environment'!B29/'Physical Environment'!J29</f>
        <v>0</v>
      </c>
      <c r="C29" s="68">
        <f>+'Physical Environment'!C29/'Physical Environment'!J29</f>
        <v>0</v>
      </c>
      <c r="D29" s="68">
        <f>+'Physical Environment'!D29/'Physical Environment'!J29</f>
        <v>0.49224615452581111</v>
      </c>
      <c r="E29" s="68">
        <f>+'Physical Environment'!E29/'Physical Environment'!J29</f>
        <v>2.6394317247338528E-4</v>
      </c>
      <c r="F29" s="68">
        <f>+'Physical Environment'!F29/'Physical Environment'!J29</f>
        <v>0</v>
      </c>
      <c r="G29" s="68">
        <f>+'Physical Environment'!G29/'Physical Environment'!J29</f>
        <v>0.36938884426398139</v>
      </c>
      <c r="H29" s="68">
        <f>+'Physical Environment'!H29/'Physical Environment'!J29</f>
        <v>0</v>
      </c>
      <c r="I29" s="68">
        <f>+'Physical Environment'!I29/'Physical Environment'!J29</f>
        <v>0.13810105803773415</v>
      </c>
      <c r="J29" s="70">
        <f t="shared" si="0"/>
        <v>1</v>
      </c>
      <c r="K29" s="71"/>
    </row>
    <row r="30" spans="1:11">
      <c r="A30" s="1" t="s">
        <v>54</v>
      </c>
      <c r="B30" s="68">
        <f>+'Physical Environment'!B30/'Physical Environment'!J30</f>
        <v>0</v>
      </c>
      <c r="C30" s="68">
        <f>+'Physical Environment'!C30/'Physical Environment'!J30</f>
        <v>0</v>
      </c>
      <c r="D30" s="68">
        <f>+'Physical Environment'!D30/'Physical Environment'!J30</f>
        <v>0.24518270242261508</v>
      </c>
      <c r="E30" s="68">
        <f>+'Physical Environment'!E30/'Physical Environment'!J30</f>
        <v>0</v>
      </c>
      <c r="F30" s="68">
        <f>+'Physical Environment'!F30/'Physical Environment'!J30</f>
        <v>0.60448485256977391</v>
      </c>
      <c r="G30" s="68">
        <f>+'Physical Environment'!G30/'Physical Environment'!J30</f>
        <v>5.9138668177252697E-2</v>
      </c>
      <c r="H30" s="68">
        <f>+'Physical Environment'!H30/'Physical Environment'!J30</f>
        <v>8.8870287292224029E-2</v>
      </c>
      <c r="I30" s="68">
        <f>+'Physical Environment'!I30/'Physical Environment'!J30</f>
        <v>2.3234895381343225E-3</v>
      </c>
      <c r="J30" s="70">
        <f t="shared" si="0"/>
        <v>1</v>
      </c>
      <c r="K30" s="71"/>
    </row>
    <row r="31" spans="1:11">
      <c r="A31" s="1" t="s">
        <v>55</v>
      </c>
      <c r="B31" s="68">
        <f>+'Physical Environment'!B31/'Physical Environment'!J31</f>
        <v>0</v>
      </c>
      <c r="C31" s="68">
        <f>+'Physical Environment'!C31/'Physical Environment'!J31</f>
        <v>0</v>
      </c>
      <c r="D31" s="68">
        <f>+'Physical Environment'!D31/'Physical Environment'!J31</f>
        <v>0.50278381852183496</v>
      </c>
      <c r="E31" s="68">
        <f>+'Physical Environment'!E31/'Physical Environment'!J31</f>
        <v>0</v>
      </c>
      <c r="F31" s="68">
        <f>+'Physical Environment'!F31/'Physical Environment'!J31</f>
        <v>0</v>
      </c>
      <c r="G31" s="68">
        <f>+'Physical Environment'!G31/'Physical Environment'!J31</f>
        <v>0.49721618147816499</v>
      </c>
      <c r="H31" s="68">
        <f>+'Physical Environment'!H31/'Physical Environment'!J31</f>
        <v>0</v>
      </c>
      <c r="I31" s="68">
        <f>+'Physical Environment'!I31/'Physical Environment'!J31</f>
        <v>0</v>
      </c>
      <c r="J31" s="70">
        <f t="shared" si="0"/>
        <v>1</v>
      </c>
      <c r="K31" s="71"/>
    </row>
    <row r="32" spans="1:11">
      <c r="A32" s="1" t="s">
        <v>56</v>
      </c>
      <c r="B32" s="68">
        <f>+'Physical Environment'!B32/'Physical Environment'!J32</f>
        <v>0</v>
      </c>
      <c r="C32" s="68">
        <f>+'Physical Environment'!C32/'Physical Environment'!J32</f>
        <v>0</v>
      </c>
      <c r="D32" s="68">
        <f>+'Physical Environment'!D32/'Physical Environment'!J32</f>
        <v>0.26385169831182614</v>
      </c>
      <c r="E32" s="68">
        <f>+'Physical Environment'!E32/'Physical Environment'!J32</f>
        <v>0</v>
      </c>
      <c r="F32" s="68">
        <f>+'Physical Environment'!F32/'Physical Environment'!J32</f>
        <v>0.69468276071664836</v>
      </c>
      <c r="G32" s="68">
        <f>+'Physical Environment'!G32/'Physical Environment'!J32</f>
        <v>6.9327156045530854E-3</v>
      </c>
      <c r="H32" s="68">
        <f>+'Physical Environment'!H32/'Physical Environment'!J32</f>
        <v>3.4226914172009931E-2</v>
      </c>
      <c r="I32" s="68">
        <f>+'Physical Environment'!I32/'Physical Environment'!J32</f>
        <v>3.0591119496250157E-4</v>
      </c>
      <c r="J32" s="70">
        <f t="shared" si="0"/>
        <v>1.0000000000000002</v>
      </c>
      <c r="K32" s="71"/>
    </row>
    <row r="33" spans="1:11">
      <c r="A33" s="1" t="s">
        <v>57</v>
      </c>
      <c r="B33" s="68">
        <f>+'Physical Environment'!B33/'Physical Environment'!J33</f>
        <v>0</v>
      </c>
      <c r="C33" s="68">
        <f>+'Physical Environment'!C33/'Physical Environment'!J33</f>
        <v>0</v>
      </c>
      <c r="D33" s="68">
        <f>+'Physical Environment'!D33/'Physical Environment'!J33</f>
        <v>0.17666616692301665</v>
      </c>
      <c r="E33" s="68">
        <f>+'Physical Environment'!E33/'Physical Environment'!J33</f>
        <v>0</v>
      </c>
      <c r="F33" s="68">
        <f>+'Physical Environment'!F33/'Physical Environment'!J33</f>
        <v>0.59634718240211348</v>
      </c>
      <c r="G33" s="68">
        <f>+'Physical Environment'!G33/'Physical Environment'!J33</f>
        <v>0.22489636488936848</v>
      </c>
      <c r="H33" s="68">
        <f>+'Physical Environment'!H33/'Physical Environment'!J33</f>
        <v>0</v>
      </c>
      <c r="I33" s="68">
        <f>+'Physical Environment'!I33/'Physical Environment'!J33</f>
        <v>2.0902857855013878E-3</v>
      </c>
      <c r="J33" s="70">
        <f t="shared" si="0"/>
        <v>1</v>
      </c>
      <c r="K33" s="71"/>
    </row>
    <row r="34" spans="1:11">
      <c r="A34" s="1" t="s">
        <v>58</v>
      </c>
      <c r="B34" s="68">
        <f>+'Physical Environment'!B34/'Physical Environment'!J34</f>
        <v>0</v>
      </c>
      <c r="C34" s="68">
        <f>+'Physical Environment'!C34/'Physical Environment'!J34</f>
        <v>0</v>
      </c>
      <c r="D34" s="68">
        <f>+'Physical Environment'!D34/'Physical Environment'!J34</f>
        <v>0.85437194580921982</v>
      </c>
      <c r="E34" s="68">
        <f>+'Physical Environment'!E34/'Physical Environment'!J34</f>
        <v>0</v>
      </c>
      <c r="F34" s="68">
        <f>+'Physical Environment'!F34/'Physical Environment'!J34</f>
        <v>0</v>
      </c>
      <c r="G34" s="68">
        <f>+'Physical Environment'!G34/'Physical Environment'!J34</f>
        <v>0.14562805419078015</v>
      </c>
      <c r="H34" s="68">
        <f>+'Physical Environment'!H34/'Physical Environment'!J34</f>
        <v>0</v>
      </c>
      <c r="I34" s="68">
        <f>+'Physical Environment'!I34/'Physical Environment'!J34</f>
        <v>0</v>
      </c>
      <c r="J34" s="70">
        <f t="shared" si="0"/>
        <v>1</v>
      </c>
      <c r="K34" s="71"/>
    </row>
    <row r="35" spans="1:11">
      <c r="A35" s="1" t="s">
        <v>59</v>
      </c>
      <c r="B35" s="68">
        <f>+'Physical Environment'!B35/'Physical Environment'!J35</f>
        <v>0</v>
      </c>
      <c r="C35" s="68">
        <f>+'Physical Environment'!C35/'Physical Environment'!J35</f>
        <v>0</v>
      </c>
      <c r="D35" s="68">
        <f>+'Physical Environment'!D35/'Physical Environment'!J35</f>
        <v>0.60138819730143922</v>
      </c>
      <c r="E35" s="68">
        <f>+'Physical Environment'!E35/'Physical Environment'!J35</f>
        <v>0</v>
      </c>
      <c r="F35" s="68">
        <f>+'Physical Environment'!F35/'Physical Environment'!J35</f>
        <v>0</v>
      </c>
      <c r="G35" s="68">
        <f>+'Physical Environment'!G35/'Physical Environment'!J35</f>
        <v>0.39861180269856078</v>
      </c>
      <c r="H35" s="68">
        <f>+'Physical Environment'!H35/'Physical Environment'!J35</f>
        <v>0</v>
      </c>
      <c r="I35" s="68">
        <f>+'Physical Environment'!I35/'Physical Environment'!J35</f>
        <v>0</v>
      </c>
      <c r="J35" s="70">
        <f t="shared" si="0"/>
        <v>1</v>
      </c>
      <c r="K35" s="71"/>
    </row>
    <row r="36" spans="1:11">
      <c r="A36" s="1" t="s">
        <v>60</v>
      </c>
      <c r="B36" s="68">
        <f>+'Physical Environment'!B36/'Physical Environment'!J36</f>
        <v>0</v>
      </c>
      <c r="C36" s="68">
        <f>+'Physical Environment'!C36/'Physical Environment'!J36</f>
        <v>0</v>
      </c>
      <c r="D36" s="68">
        <f>+'Physical Environment'!D36/'Physical Environment'!J36</f>
        <v>0.86637604059945506</v>
      </c>
      <c r="E36" s="68">
        <f>+'Physical Environment'!E36/'Physical Environment'!J36</f>
        <v>0</v>
      </c>
      <c r="F36" s="68">
        <f>+'Physical Environment'!F36/'Physical Environment'!J36</f>
        <v>0</v>
      </c>
      <c r="G36" s="68">
        <f>+'Physical Environment'!G36/'Physical Environment'!J36</f>
        <v>7.5379441952872162E-2</v>
      </c>
      <c r="H36" s="68">
        <f>+'Physical Environment'!H36/'Physical Environment'!J36</f>
        <v>5.8244517447672783E-2</v>
      </c>
      <c r="I36" s="68">
        <f>+'Physical Environment'!I36/'Physical Environment'!J36</f>
        <v>0</v>
      </c>
      <c r="J36" s="70">
        <f t="shared" si="0"/>
        <v>1</v>
      </c>
      <c r="K36" s="71"/>
    </row>
    <row r="37" spans="1:11">
      <c r="A37" s="1" t="s">
        <v>61</v>
      </c>
      <c r="B37" s="68">
        <f>+'Physical Environment'!B37/'Physical Environment'!J37</f>
        <v>0</v>
      </c>
      <c r="C37" s="68">
        <f>+'Physical Environment'!C37/'Physical Environment'!J37</f>
        <v>0</v>
      </c>
      <c r="D37" s="68">
        <f>+'Physical Environment'!D37/'Physical Environment'!J37</f>
        <v>0.32151571145594116</v>
      </c>
      <c r="E37" s="68">
        <f>+'Physical Environment'!E37/'Physical Environment'!J37</f>
        <v>0</v>
      </c>
      <c r="F37" s="68">
        <f>+'Physical Environment'!F37/'Physical Environment'!J37</f>
        <v>0.62750839751816223</v>
      </c>
      <c r="G37" s="68">
        <f>+'Physical Environment'!G37/'Physical Environment'!J37</f>
        <v>4.8346250345586837E-2</v>
      </c>
      <c r="H37" s="68">
        <f>+'Physical Environment'!H37/'Physical Environment'!J37</f>
        <v>9.937884095986725E-5</v>
      </c>
      <c r="I37" s="68">
        <f>+'Physical Environment'!I37/'Physical Environment'!J37</f>
        <v>2.5302618393499405E-3</v>
      </c>
      <c r="J37" s="70">
        <f t="shared" si="0"/>
        <v>1</v>
      </c>
      <c r="K37" s="71"/>
    </row>
    <row r="38" spans="1:11">
      <c r="A38" s="1" t="s">
        <v>62</v>
      </c>
      <c r="B38" s="68">
        <f>+'Physical Environment'!B38/'Physical Environment'!J38</f>
        <v>0</v>
      </c>
      <c r="C38" s="68">
        <f>+'Physical Environment'!C38/'Physical Environment'!J38</f>
        <v>0</v>
      </c>
      <c r="D38" s="68">
        <f>+'Physical Environment'!D38/'Physical Environment'!J38</f>
        <v>0.48511931298208377</v>
      </c>
      <c r="E38" s="68">
        <f>+'Physical Environment'!E38/'Physical Environment'!J38</f>
        <v>2.6429193621040372E-2</v>
      </c>
      <c r="F38" s="68">
        <f>+'Physical Environment'!F38/'Physical Environment'!J38</f>
        <v>0</v>
      </c>
      <c r="G38" s="68">
        <f>+'Physical Environment'!G38/'Physical Environment'!J38</f>
        <v>0.16151125081662762</v>
      </c>
      <c r="H38" s="68">
        <f>+'Physical Environment'!H38/'Physical Environment'!J38</f>
        <v>0.22920976300480514</v>
      </c>
      <c r="I38" s="68">
        <f>+'Physical Environment'!I38/'Physical Environment'!J38</f>
        <v>9.7730479575443133E-2</v>
      </c>
      <c r="J38" s="70">
        <f t="shared" si="0"/>
        <v>1</v>
      </c>
      <c r="K38" s="71"/>
    </row>
    <row r="39" spans="1:11">
      <c r="A39" s="1" t="s">
        <v>63</v>
      </c>
      <c r="B39" s="68">
        <f>+'Physical Environment'!B39/'Physical Environment'!J39</f>
        <v>0</v>
      </c>
      <c r="C39" s="68">
        <f>+'Physical Environment'!C39/'Physical Environment'!J39</f>
        <v>6.793642748180892E-2</v>
      </c>
      <c r="D39" s="68">
        <f>+'Physical Environment'!D39/'Physical Environment'!J39</f>
        <v>0.75761312259462688</v>
      </c>
      <c r="E39" s="68">
        <f>+'Physical Environment'!E39/'Physical Environment'!J39</f>
        <v>0</v>
      </c>
      <c r="F39" s="68">
        <f>+'Physical Environment'!F39/'Physical Environment'!J39</f>
        <v>0</v>
      </c>
      <c r="G39" s="68">
        <f>+'Physical Environment'!G39/'Physical Environment'!J39</f>
        <v>0.17445044992356418</v>
      </c>
      <c r="H39" s="68">
        <f>+'Physical Environment'!H39/'Physical Environment'!J39</f>
        <v>0</v>
      </c>
      <c r="I39" s="68">
        <f>+'Physical Environment'!I39/'Physical Environment'!J39</f>
        <v>0</v>
      </c>
      <c r="J39" s="70">
        <f t="shared" si="0"/>
        <v>1</v>
      </c>
      <c r="K39" s="71"/>
    </row>
    <row r="40" spans="1:11">
      <c r="A40" s="1" t="s">
        <v>64</v>
      </c>
      <c r="B40" s="68">
        <f>+'Physical Environment'!B40/'Physical Environment'!J40</f>
        <v>0</v>
      </c>
      <c r="C40" s="68">
        <f>+'Physical Environment'!C40/'Physical Environment'!J40</f>
        <v>0.41192761514684634</v>
      </c>
      <c r="D40" s="68">
        <f>+'Physical Environment'!D40/'Physical Environment'!J40</f>
        <v>0.50589777696967375</v>
      </c>
      <c r="E40" s="68">
        <f>+'Physical Environment'!E40/'Physical Environment'!J40</f>
        <v>0</v>
      </c>
      <c r="F40" s="68">
        <f>+'Physical Environment'!F40/'Physical Environment'!J40</f>
        <v>0</v>
      </c>
      <c r="G40" s="68">
        <f>+'Physical Environment'!G40/'Physical Environment'!J40</f>
        <v>8.2174607883479911E-2</v>
      </c>
      <c r="H40" s="68">
        <f>+'Physical Environment'!H40/'Physical Environment'!J40</f>
        <v>0</v>
      </c>
      <c r="I40" s="68">
        <f>+'Physical Environment'!I40/'Physical Environment'!J40</f>
        <v>0</v>
      </c>
      <c r="J40" s="70">
        <f t="shared" si="0"/>
        <v>1</v>
      </c>
      <c r="K40" s="71"/>
    </row>
    <row r="41" spans="1:11">
      <c r="A41" s="1" t="s">
        <v>65</v>
      </c>
      <c r="B41" s="68">
        <f>+'Physical Environment'!B41/'Physical Environment'!J41</f>
        <v>0</v>
      </c>
      <c r="C41" s="68">
        <f>+'Physical Environment'!C41/'Physical Environment'!J41</f>
        <v>0</v>
      </c>
      <c r="D41" s="68">
        <f>+'Physical Environment'!D41/'Physical Environment'!J41</f>
        <v>0.89190781623856052</v>
      </c>
      <c r="E41" s="68">
        <f>+'Physical Environment'!E41/'Physical Environment'!J41</f>
        <v>0</v>
      </c>
      <c r="F41" s="68">
        <f>+'Physical Environment'!F41/'Physical Environment'!J41</f>
        <v>0</v>
      </c>
      <c r="G41" s="68">
        <f>+'Physical Environment'!G41/'Physical Environment'!J41</f>
        <v>0.10545175369548362</v>
      </c>
      <c r="H41" s="68">
        <f>+'Physical Environment'!H41/'Physical Environment'!J41</f>
        <v>0</v>
      </c>
      <c r="I41" s="68">
        <f>+'Physical Environment'!I41/'Physical Environment'!J41</f>
        <v>2.6404300659558836E-3</v>
      </c>
      <c r="J41" s="70">
        <f t="shared" si="0"/>
        <v>1</v>
      </c>
      <c r="K41" s="71"/>
    </row>
    <row r="42" spans="1:11">
      <c r="A42" s="1" t="s">
        <v>66</v>
      </c>
      <c r="B42" s="68">
        <f>+'Physical Environment'!B42/'Physical Environment'!J42</f>
        <v>0</v>
      </c>
      <c r="C42" s="68">
        <f>+'Physical Environment'!C42/'Physical Environment'!J42</f>
        <v>0.11006289308176101</v>
      </c>
      <c r="D42" s="68">
        <f>+'Physical Environment'!D42/'Physical Environment'!J42</f>
        <v>0.2200055679991901</v>
      </c>
      <c r="E42" s="68">
        <f>+'Physical Environment'!E42/'Physical Environment'!J42</f>
        <v>0.19234906293104539</v>
      </c>
      <c r="F42" s="68">
        <f>+'Physical Environment'!F42/'Physical Environment'!J42</f>
        <v>0.39325892461688366</v>
      </c>
      <c r="G42" s="68">
        <f>+'Physical Environment'!G42/'Physical Environment'!J42</f>
        <v>2.8029814104754313E-2</v>
      </c>
      <c r="H42" s="68">
        <f>+'Physical Environment'!H42/'Physical Environment'!J42</f>
        <v>3.4667122230236769E-2</v>
      </c>
      <c r="I42" s="68">
        <f>+'Physical Environment'!I42/'Physical Environment'!J42</f>
        <v>2.1626615036128723E-2</v>
      </c>
      <c r="J42" s="70">
        <f t="shared" si="0"/>
        <v>1</v>
      </c>
      <c r="K42" s="71"/>
    </row>
    <row r="43" spans="1:11">
      <c r="A43" s="1" t="s">
        <v>67</v>
      </c>
      <c r="B43" s="68">
        <f>+'Physical Environment'!B43/'Physical Environment'!J43</f>
        <v>0</v>
      </c>
      <c r="C43" s="68">
        <f>+'Physical Environment'!C43/'Physical Environment'!J43</f>
        <v>9.9808679919284007E-2</v>
      </c>
      <c r="D43" s="68">
        <f>+'Physical Environment'!D43/'Physical Environment'!J43</f>
        <v>0.31180809298136097</v>
      </c>
      <c r="E43" s="68">
        <f>+'Physical Environment'!E43/'Physical Environment'!J43</f>
        <v>6.752760035087195E-2</v>
      </c>
      <c r="F43" s="68">
        <f>+'Physical Environment'!F43/'Physical Environment'!J43</f>
        <v>0.40290687818985882</v>
      </c>
      <c r="G43" s="68">
        <f>+'Physical Environment'!G43/'Physical Environment'!J43</f>
        <v>1.9048042286359014E-2</v>
      </c>
      <c r="H43" s="68">
        <f>+'Physical Environment'!H43/'Physical Environment'!J43</f>
        <v>9.8900706272265243E-2</v>
      </c>
      <c r="I43" s="68">
        <f>+'Physical Environment'!I43/'Physical Environment'!J43</f>
        <v>0</v>
      </c>
      <c r="J43" s="70">
        <f t="shared" si="0"/>
        <v>1</v>
      </c>
      <c r="K43" s="71"/>
    </row>
    <row r="44" spans="1:11">
      <c r="A44" s="1" t="s">
        <v>68</v>
      </c>
      <c r="B44" s="68">
        <f>+'Physical Environment'!B44/'Physical Environment'!J44</f>
        <v>0</v>
      </c>
      <c r="C44" s="68">
        <f>+'Physical Environment'!C44/'Physical Environment'!J44</f>
        <v>0</v>
      </c>
      <c r="D44" s="68">
        <f>+'Physical Environment'!D44/'Physical Environment'!J44</f>
        <v>0.28765362906418857</v>
      </c>
      <c r="E44" s="68">
        <f>+'Physical Environment'!E44/'Physical Environment'!J44</f>
        <v>0</v>
      </c>
      <c r="F44" s="68">
        <f>+'Physical Environment'!F44/'Physical Environment'!J44</f>
        <v>0.47123280385978733</v>
      </c>
      <c r="G44" s="68">
        <f>+'Physical Environment'!G44/'Physical Environment'!J44</f>
        <v>0.1328705277704342</v>
      </c>
      <c r="H44" s="68">
        <f>+'Physical Environment'!H44/'Physical Environment'!J44</f>
        <v>0.1082430393055899</v>
      </c>
      <c r="I44" s="68">
        <f>+'Physical Environment'!I44/'Physical Environment'!J44</f>
        <v>0</v>
      </c>
      <c r="J44" s="70">
        <f t="shared" si="0"/>
        <v>1</v>
      </c>
      <c r="K44" s="71"/>
    </row>
    <row r="45" spans="1:11">
      <c r="A45" s="1" t="s">
        <v>69</v>
      </c>
      <c r="B45" s="68">
        <f>+'Physical Environment'!B45/'Physical Environment'!J45</f>
        <v>0</v>
      </c>
      <c r="C45" s="68">
        <f>+'Physical Environment'!C45/'Physical Environment'!J45</f>
        <v>0</v>
      </c>
      <c r="D45" s="68">
        <f>+'Physical Environment'!D45/'Physical Environment'!J45</f>
        <v>0.26319240370022479</v>
      </c>
      <c r="E45" s="68">
        <f>+'Physical Environment'!E45/'Physical Environment'!J45</f>
        <v>0</v>
      </c>
      <c r="F45" s="68">
        <f>+'Physical Environment'!F45/'Physical Environment'!J45</f>
        <v>0.6180629683755714</v>
      </c>
      <c r="G45" s="68">
        <f>+'Physical Environment'!G45/'Physical Environment'!J45</f>
        <v>8.7495149973145989E-3</v>
      </c>
      <c r="H45" s="68">
        <f>+'Physical Environment'!H45/'Physical Environment'!J45</f>
        <v>1.1583943266920129E-2</v>
      </c>
      <c r="I45" s="68">
        <f>+'Physical Environment'!I45/'Physical Environment'!J45</f>
        <v>9.8411169659969114E-2</v>
      </c>
      <c r="J45" s="70">
        <f t="shared" si="0"/>
        <v>1</v>
      </c>
      <c r="K45" s="71"/>
    </row>
    <row r="46" spans="1:11">
      <c r="A46" s="1" t="s">
        <v>70</v>
      </c>
      <c r="B46" s="68">
        <f>+'Physical Environment'!B46/'Physical Environment'!J46</f>
        <v>0</v>
      </c>
      <c r="C46" s="68">
        <f>+'Physical Environment'!C46/'Physical Environment'!J46</f>
        <v>0</v>
      </c>
      <c r="D46" s="68">
        <f>+'Physical Environment'!D46/'Physical Environment'!J46</f>
        <v>0.4587478058815237</v>
      </c>
      <c r="E46" s="68">
        <f>+'Physical Environment'!E46/'Physical Environment'!J46</f>
        <v>0.46487623474006534</v>
      </c>
      <c r="F46" s="68">
        <f>+'Physical Environment'!F46/'Physical Environment'!J46</f>
        <v>0</v>
      </c>
      <c r="G46" s="68">
        <f>+'Physical Environment'!G46/'Physical Environment'!J46</f>
        <v>7.1462117221862145E-2</v>
      </c>
      <c r="H46" s="68">
        <f>+'Physical Environment'!H46/'Physical Environment'!J46</f>
        <v>0</v>
      </c>
      <c r="I46" s="68">
        <f>+'Physical Environment'!I46/'Physical Environment'!J46</f>
        <v>4.9138421565487886E-3</v>
      </c>
      <c r="J46" s="70">
        <f t="shared" si="0"/>
        <v>0.99999999999999989</v>
      </c>
      <c r="K46" s="71"/>
    </row>
    <row r="47" spans="1:11">
      <c r="A47" s="1" t="s">
        <v>71</v>
      </c>
      <c r="B47" s="68">
        <f>+'Physical Environment'!B47/'Physical Environment'!J47</f>
        <v>0</v>
      </c>
      <c r="C47" s="68">
        <f>+'Physical Environment'!C47/'Physical Environment'!J47</f>
        <v>1.3104388450987457E-2</v>
      </c>
      <c r="D47" s="68">
        <f>+'Physical Environment'!D47/'Physical Environment'!J47</f>
        <v>0.20652360025112723</v>
      </c>
      <c r="E47" s="68">
        <f>+'Physical Environment'!E47/'Physical Environment'!J47</f>
        <v>1.8823609252408127E-2</v>
      </c>
      <c r="F47" s="68">
        <f>+'Physical Environment'!F47/'Physical Environment'!J47</f>
        <v>0.28889696259300496</v>
      </c>
      <c r="G47" s="68">
        <f>+'Physical Environment'!G47/'Physical Environment'!J47</f>
        <v>5.3063118855809416E-2</v>
      </c>
      <c r="H47" s="68">
        <f>+'Physical Environment'!H47/'Physical Environment'!J47</f>
        <v>0.12470891362490101</v>
      </c>
      <c r="I47" s="68">
        <f>+'Physical Environment'!I47/'Physical Environment'!J47</f>
        <v>0.29487940697176179</v>
      </c>
      <c r="J47" s="70">
        <f t="shared" si="0"/>
        <v>1</v>
      </c>
      <c r="K47" s="71"/>
    </row>
    <row r="48" spans="1:11">
      <c r="A48" s="1" t="s">
        <v>72</v>
      </c>
      <c r="B48" s="68">
        <f>+'Physical Environment'!B48/'Physical Environment'!J48</f>
        <v>0</v>
      </c>
      <c r="C48" s="68">
        <f>+'Physical Environment'!C48/'Physical Environment'!J48</f>
        <v>0</v>
      </c>
      <c r="D48" s="68">
        <f>+'Physical Environment'!D48/'Physical Environment'!J48</f>
        <v>0.24086863392442309</v>
      </c>
      <c r="E48" s="68">
        <f>+'Physical Environment'!E48/'Physical Environment'!J48</f>
        <v>0</v>
      </c>
      <c r="F48" s="68">
        <f>+'Physical Environment'!F48/'Physical Environment'!J48</f>
        <v>0.71392125473731849</v>
      </c>
      <c r="G48" s="68">
        <f>+'Physical Environment'!G48/'Physical Environment'!J48</f>
        <v>1.1308048797113966E-2</v>
      </c>
      <c r="H48" s="68">
        <f>+'Physical Environment'!H48/'Physical Environment'!J48</f>
        <v>3.3902062541144473E-2</v>
      </c>
      <c r="I48" s="68">
        <f>+'Physical Environment'!I48/'Physical Environment'!J48</f>
        <v>0</v>
      </c>
      <c r="J48" s="70">
        <f t="shared" si="0"/>
        <v>1</v>
      </c>
      <c r="K48" s="71"/>
    </row>
    <row r="49" spans="1:11">
      <c r="A49" s="1" t="s">
        <v>73</v>
      </c>
      <c r="B49" s="68">
        <f>+'Physical Environment'!B49/'Physical Environment'!J49</f>
        <v>0</v>
      </c>
      <c r="C49" s="68">
        <f>+'Physical Environment'!C49/'Physical Environment'!J49</f>
        <v>3.6554752199512712E-3</v>
      </c>
      <c r="D49" s="68">
        <f>+'Physical Environment'!D49/'Physical Environment'!J49</f>
        <v>0.92057857326625636</v>
      </c>
      <c r="E49" s="68">
        <f>+'Physical Environment'!E49/'Physical Environment'!J49</f>
        <v>0</v>
      </c>
      <c r="F49" s="68">
        <f>+'Physical Environment'!F49/'Physical Environment'!J49</f>
        <v>0</v>
      </c>
      <c r="G49" s="68">
        <f>+'Physical Environment'!G49/'Physical Environment'!J49</f>
        <v>7.5765951513792368E-2</v>
      </c>
      <c r="H49" s="68">
        <f>+'Physical Environment'!H49/'Physical Environment'!J49</f>
        <v>0</v>
      </c>
      <c r="I49" s="68">
        <f>+'Physical Environment'!I49/'Physical Environment'!J49</f>
        <v>0</v>
      </c>
      <c r="J49" s="70">
        <f t="shared" si="0"/>
        <v>1</v>
      </c>
      <c r="K49" s="71"/>
    </row>
    <row r="50" spans="1:11">
      <c r="A50" s="1" t="s">
        <v>74</v>
      </c>
      <c r="B50" s="68">
        <f>+'Physical Environment'!B50/'Physical Environment'!J50</f>
        <v>0</v>
      </c>
      <c r="C50" s="68">
        <f>+'Physical Environment'!C50/'Physical Environment'!J50</f>
        <v>0</v>
      </c>
      <c r="D50" s="68">
        <f>+'Physical Environment'!D50/'Physical Environment'!J50</f>
        <v>0.21674073742290698</v>
      </c>
      <c r="E50" s="68">
        <f>+'Physical Environment'!E50/'Physical Environment'!J50</f>
        <v>0</v>
      </c>
      <c r="F50" s="68">
        <f>+'Physical Environment'!F50/'Physical Environment'!J50</f>
        <v>0.66816608964132573</v>
      </c>
      <c r="G50" s="68">
        <f>+'Physical Environment'!G50/'Physical Environment'!J50</f>
        <v>4.9106216854413423E-2</v>
      </c>
      <c r="H50" s="68">
        <f>+'Physical Environment'!H50/'Physical Environment'!J50</f>
        <v>5.6974139027443721E-2</v>
      </c>
      <c r="I50" s="68">
        <f>+'Physical Environment'!I50/'Physical Environment'!J50</f>
        <v>9.0128170539101101E-3</v>
      </c>
      <c r="J50" s="70">
        <f t="shared" si="0"/>
        <v>1</v>
      </c>
      <c r="K50" s="71"/>
    </row>
    <row r="51" spans="1:11">
      <c r="A51" s="1" t="s">
        <v>75</v>
      </c>
      <c r="B51" s="68">
        <f>+'Physical Environment'!B51/'Physical Environment'!J51</f>
        <v>0</v>
      </c>
      <c r="C51" s="68">
        <f>+'Physical Environment'!C51/'Physical Environment'!J51</f>
        <v>0</v>
      </c>
      <c r="D51" s="68">
        <f>+'Physical Environment'!D51/'Physical Environment'!J51</f>
        <v>0.80815725858940857</v>
      </c>
      <c r="E51" s="68">
        <f>+'Physical Environment'!E51/'Physical Environment'!J51</f>
        <v>0</v>
      </c>
      <c r="F51" s="68">
        <f>+'Physical Environment'!F51/'Physical Environment'!J51</f>
        <v>0</v>
      </c>
      <c r="G51" s="68">
        <f>+'Physical Environment'!G51/'Physical Environment'!J51</f>
        <v>0.13810725502634053</v>
      </c>
      <c r="H51" s="68">
        <f>+'Physical Environment'!H51/'Physical Environment'!J51</f>
        <v>5.3735486384250963E-2</v>
      </c>
      <c r="I51" s="68">
        <f>+'Physical Environment'!I51/'Physical Environment'!J51</f>
        <v>0</v>
      </c>
      <c r="J51" s="70">
        <f t="shared" si="0"/>
        <v>1</v>
      </c>
      <c r="K51" s="71"/>
    </row>
    <row r="52" spans="1:11">
      <c r="A52" s="1" t="s">
        <v>76</v>
      </c>
      <c r="B52" s="68">
        <f>+'Physical Environment'!B52/'Physical Environment'!J52</f>
        <v>0</v>
      </c>
      <c r="C52" s="68">
        <f>+'Physical Environment'!C52/'Physical Environment'!J52</f>
        <v>0</v>
      </c>
      <c r="D52" s="68">
        <f>+'Physical Environment'!D52/'Physical Environment'!J52</f>
        <v>0.54960693986984166</v>
      </c>
      <c r="E52" s="68">
        <f>+'Physical Environment'!E52/'Physical Environment'!J52</f>
        <v>0</v>
      </c>
      <c r="F52" s="68">
        <f>+'Physical Environment'!F52/'Physical Environment'!J52</f>
        <v>0.38556421001713953</v>
      </c>
      <c r="G52" s="68">
        <f>+'Physical Environment'!G52/'Physical Environment'!J52</f>
        <v>6.4828850113018796E-2</v>
      </c>
      <c r="H52" s="68">
        <f>+'Physical Environment'!H52/'Physical Environment'!J52</f>
        <v>0</v>
      </c>
      <c r="I52" s="68">
        <f>+'Physical Environment'!I52/'Physical Environment'!J52</f>
        <v>0</v>
      </c>
      <c r="J52" s="70">
        <f t="shared" si="0"/>
        <v>1</v>
      </c>
      <c r="K52" s="71"/>
    </row>
    <row r="53" spans="1:11">
      <c r="A53" s="1" t="s">
        <v>77</v>
      </c>
      <c r="B53" s="68">
        <f>+'Physical Environment'!B53/'Physical Environment'!J53</f>
        <v>0</v>
      </c>
      <c r="C53" s="68">
        <f>+'Physical Environment'!C53/'Physical Environment'!J53</f>
        <v>0.2680213377693807</v>
      </c>
      <c r="D53" s="68">
        <f>+'Physical Environment'!D53/'Physical Environment'!J53</f>
        <v>0.25451113422046534</v>
      </c>
      <c r="E53" s="68">
        <f>+'Physical Environment'!E53/'Physical Environment'!J53</f>
        <v>0.19758560254068958</v>
      </c>
      <c r="F53" s="68">
        <f>+'Physical Environment'!F53/'Physical Environment'!J53</f>
        <v>0.13398055977174586</v>
      </c>
      <c r="G53" s="68">
        <f>+'Physical Environment'!G53/'Physical Environment'!J53</f>
        <v>2.4819325233988453E-2</v>
      </c>
      <c r="H53" s="68">
        <f>+'Physical Environment'!H53/'Physical Environment'!J53</f>
        <v>0.12108204046373011</v>
      </c>
      <c r="I53" s="68">
        <f>+'Physical Environment'!I53/'Physical Environment'!J53</f>
        <v>0</v>
      </c>
      <c r="J53" s="70">
        <f t="shared" si="0"/>
        <v>1</v>
      </c>
      <c r="K53" s="71"/>
    </row>
    <row r="54" spans="1:11">
      <c r="A54" s="1" t="s">
        <v>78</v>
      </c>
      <c r="B54" s="68">
        <f>+'Physical Environment'!B54/'Physical Environment'!J54</f>
        <v>0</v>
      </c>
      <c r="C54" s="68">
        <f>+'Physical Environment'!C54/'Physical Environment'!J54</f>
        <v>0.30676960718201213</v>
      </c>
      <c r="D54" s="68">
        <f>+'Physical Environment'!D54/'Physical Environment'!J54</f>
        <v>0.31839390312630117</v>
      </c>
      <c r="E54" s="68">
        <f>+'Physical Environment'!E54/'Physical Environment'!J54</f>
        <v>0.23454924870879848</v>
      </c>
      <c r="F54" s="68">
        <f>+'Physical Environment'!F54/'Physical Environment'!J54</f>
        <v>0</v>
      </c>
      <c r="G54" s="68">
        <f>+'Physical Environment'!G54/'Physical Environment'!J54</f>
        <v>3.9331158386918079E-2</v>
      </c>
      <c r="H54" s="68">
        <f>+'Physical Environment'!H54/'Physical Environment'!J54</f>
        <v>0.10095608259597015</v>
      </c>
      <c r="I54" s="68">
        <f>+'Physical Environment'!I54/'Physical Environment'!J54</f>
        <v>0</v>
      </c>
      <c r="J54" s="70">
        <f t="shared" si="0"/>
        <v>0.99999999999999989</v>
      </c>
      <c r="K54" s="71"/>
    </row>
    <row r="55" spans="1:11">
      <c r="A55" s="1" t="s">
        <v>79</v>
      </c>
      <c r="B55" s="68">
        <f>+'Physical Environment'!B55/'Physical Environment'!J55</f>
        <v>0</v>
      </c>
      <c r="C55" s="68">
        <f>+'Physical Environment'!C55/'Physical Environment'!J55</f>
        <v>0</v>
      </c>
      <c r="D55" s="68">
        <f>+'Physical Environment'!D55/'Physical Environment'!J55</f>
        <v>0.15101148744488191</v>
      </c>
      <c r="E55" s="68">
        <f>+'Physical Environment'!E55/'Physical Environment'!J55</f>
        <v>0</v>
      </c>
      <c r="F55" s="68">
        <f>+'Physical Environment'!F55/'Physical Environment'!J55</f>
        <v>0.73350389748433642</v>
      </c>
      <c r="G55" s="68">
        <f>+'Physical Environment'!G55/'Physical Environment'!J55</f>
        <v>7.5859265626237002E-2</v>
      </c>
      <c r="H55" s="68">
        <f>+'Physical Environment'!H55/'Physical Environment'!J55</f>
        <v>3.7150863426019677E-2</v>
      </c>
      <c r="I55" s="68">
        <f>+'Physical Environment'!I55/'Physical Environment'!J55</f>
        <v>2.474486018525041E-3</v>
      </c>
      <c r="J55" s="70">
        <f t="shared" si="0"/>
        <v>1</v>
      </c>
      <c r="K55" s="71"/>
    </row>
    <row r="56" spans="1:11">
      <c r="A56" s="1" t="s">
        <v>80</v>
      </c>
      <c r="B56" s="68">
        <f>+'Physical Environment'!B56/'Physical Environment'!J56</f>
        <v>0</v>
      </c>
      <c r="C56" s="68">
        <f>+'Physical Environment'!C56/'Physical Environment'!J56</f>
        <v>6.758780389358085E-2</v>
      </c>
      <c r="D56" s="68">
        <f>+'Physical Environment'!D56/'Physical Environment'!J56</f>
        <v>0.87739513602672625</v>
      </c>
      <c r="E56" s="68">
        <f>+'Physical Environment'!E56/'Physical Environment'!J56</f>
        <v>3.2478201785198023E-2</v>
      </c>
      <c r="F56" s="68">
        <f>+'Physical Environment'!F56/'Physical Environment'!J56</f>
        <v>0</v>
      </c>
      <c r="G56" s="68">
        <f>+'Physical Environment'!G56/'Physical Environment'!J56</f>
        <v>2.0024888302916623E-2</v>
      </c>
      <c r="H56" s="68">
        <f>+'Physical Environment'!H56/'Physical Environment'!J56</f>
        <v>0</v>
      </c>
      <c r="I56" s="68">
        <f>+'Physical Environment'!I56/'Physical Environment'!J56</f>
        <v>2.5139699915782006E-3</v>
      </c>
      <c r="J56" s="70">
        <f t="shared" si="0"/>
        <v>0.99999999999999989</v>
      </c>
      <c r="K56" s="71"/>
    </row>
    <row r="57" spans="1:11">
      <c r="A57" s="1" t="s">
        <v>81</v>
      </c>
      <c r="B57" s="68">
        <f>+'Physical Environment'!B57/'Physical Environment'!J57</f>
        <v>0</v>
      </c>
      <c r="C57" s="68">
        <f>+'Physical Environment'!C57/'Physical Environment'!J57</f>
        <v>0</v>
      </c>
      <c r="D57" s="68">
        <f>+'Physical Environment'!D57/'Physical Environment'!J57</f>
        <v>0.29752349891795615</v>
      </c>
      <c r="E57" s="68">
        <f>+'Physical Environment'!E57/'Physical Environment'!J57</f>
        <v>0</v>
      </c>
      <c r="F57" s="68">
        <f>+'Physical Environment'!F57/'Physical Environment'!J57</f>
        <v>0.69016611951026052</v>
      </c>
      <c r="G57" s="68">
        <f>+'Physical Environment'!G57/'Physical Environment'!J57</f>
        <v>1.2310381571783321E-2</v>
      </c>
      <c r="H57" s="68">
        <f>+'Physical Environment'!H57/'Physical Environment'!J57</f>
        <v>0</v>
      </c>
      <c r="I57" s="68">
        <f>+'Physical Environment'!I57/'Physical Environment'!J57</f>
        <v>0</v>
      </c>
      <c r="J57" s="70">
        <f t="shared" si="0"/>
        <v>1</v>
      </c>
      <c r="K57" s="71"/>
    </row>
    <row r="58" spans="1:11">
      <c r="A58" s="1" t="s">
        <v>82</v>
      </c>
      <c r="B58" s="68">
        <f>+'Physical Environment'!B58/'Physical Environment'!J58</f>
        <v>0</v>
      </c>
      <c r="C58" s="68">
        <f>+'Physical Environment'!C58/'Physical Environment'!J58</f>
        <v>0</v>
      </c>
      <c r="D58" s="68">
        <f>+'Physical Environment'!D58/'Physical Environment'!J58</f>
        <v>0.52435627411786789</v>
      </c>
      <c r="E58" s="68">
        <f>+'Physical Environment'!E58/'Physical Environment'!J58</f>
        <v>6.0301594779334521E-2</v>
      </c>
      <c r="F58" s="68">
        <f>+'Physical Environment'!F58/'Physical Environment'!J58</f>
        <v>0.15785533763610657</v>
      </c>
      <c r="G58" s="68">
        <f>+'Physical Environment'!G58/'Physical Environment'!J58</f>
        <v>0.20451925332504781</v>
      </c>
      <c r="H58" s="68">
        <f>+'Physical Environment'!H58/'Physical Environment'!J58</f>
        <v>0</v>
      </c>
      <c r="I58" s="68">
        <f>+'Physical Environment'!I58/'Physical Environment'!J58</f>
        <v>5.2967540141643232E-2</v>
      </c>
      <c r="J58" s="70">
        <f t="shared" si="0"/>
        <v>1</v>
      </c>
      <c r="K58" s="71"/>
    </row>
    <row r="59" spans="1:11">
      <c r="A59" s="1" t="s">
        <v>83</v>
      </c>
      <c r="B59" s="68">
        <f>+'Physical Environment'!B59/'Physical Environment'!J59</f>
        <v>3.7687061727206109E-2</v>
      </c>
      <c r="C59" s="68">
        <f>+'Physical Environment'!C59/'Physical Environment'!J59</f>
        <v>0</v>
      </c>
      <c r="D59" s="68">
        <f>+'Physical Environment'!D59/'Physical Environment'!J59</f>
        <v>0.48318386503795918</v>
      </c>
      <c r="E59" s="68">
        <f>+'Physical Environment'!E59/'Physical Environment'!J59</f>
        <v>6.0849142895476728E-4</v>
      </c>
      <c r="F59" s="68">
        <f>+'Physical Environment'!F59/'Physical Environment'!J59</f>
        <v>0.22510262762526395</v>
      </c>
      <c r="G59" s="68">
        <f>+'Physical Environment'!G59/'Physical Environment'!J59</f>
        <v>0.12751064448440691</v>
      </c>
      <c r="H59" s="68">
        <f>+'Physical Environment'!H59/'Physical Environment'!J59</f>
        <v>5.3146900778445125E-2</v>
      </c>
      <c r="I59" s="68">
        <f>+'Physical Environment'!I59/'Physical Environment'!J59</f>
        <v>7.2760408917763933E-2</v>
      </c>
      <c r="J59" s="70">
        <f t="shared" si="0"/>
        <v>1.0000000000000002</v>
      </c>
      <c r="K59" s="71"/>
    </row>
    <row r="60" spans="1:11">
      <c r="A60" s="1" t="s">
        <v>84</v>
      </c>
      <c r="B60" s="68">
        <f>+'Physical Environment'!B60/'Physical Environment'!J60</f>
        <v>0</v>
      </c>
      <c r="C60" s="68">
        <f>+'Physical Environment'!C60/'Physical Environment'!J60</f>
        <v>0.42731260299032514</v>
      </c>
      <c r="D60" s="68">
        <f>+'Physical Environment'!D60/'Physical Environment'!J60</f>
        <v>0.24800413173000352</v>
      </c>
      <c r="E60" s="68">
        <f>+'Physical Environment'!E60/'Physical Environment'!J60</f>
        <v>0.13960162321002628</v>
      </c>
      <c r="F60" s="68">
        <f>+'Physical Environment'!F60/'Physical Environment'!J60</f>
        <v>9.4666648710188658E-4</v>
      </c>
      <c r="G60" s="68">
        <f>+'Physical Environment'!G60/'Physical Environment'!J60</f>
        <v>9.8524983481641334E-2</v>
      </c>
      <c r="H60" s="68">
        <f>+'Physical Environment'!H60/'Physical Environment'!J60</f>
        <v>8.531701512414569E-2</v>
      </c>
      <c r="I60" s="68">
        <f>+'Physical Environment'!I60/'Physical Environment'!J60</f>
        <v>2.929769767561307E-4</v>
      </c>
      <c r="J60" s="70">
        <f t="shared" si="0"/>
        <v>0.99999999999999989</v>
      </c>
      <c r="K60" s="71"/>
    </row>
    <row r="61" spans="1:11">
      <c r="A61" s="1" t="s">
        <v>85</v>
      </c>
      <c r="B61" s="68">
        <f>+'Physical Environment'!B61/'Physical Environment'!J61</f>
        <v>0</v>
      </c>
      <c r="C61" s="68">
        <f>+'Physical Environment'!C61/'Physical Environment'!J61</f>
        <v>5.1059633741573468E-5</v>
      </c>
      <c r="D61" s="68">
        <f>+'Physical Environment'!D61/'Physical Environment'!J61</f>
        <v>0.34779417094268555</v>
      </c>
      <c r="E61" s="68">
        <f>+'Physical Environment'!E61/'Physical Environment'!J61</f>
        <v>2.3559741407058393E-4</v>
      </c>
      <c r="F61" s="68">
        <f>+'Physical Environment'!F61/'Physical Environment'!J61</f>
        <v>0.61205795386486628</v>
      </c>
      <c r="G61" s="68">
        <f>+'Physical Environment'!G61/'Physical Environment'!J61</f>
        <v>9.490918480908997E-4</v>
      </c>
      <c r="H61" s="68">
        <f>+'Physical Environment'!H61/'Physical Environment'!J61</f>
        <v>2.8712165112688686E-2</v>
      </c>
      <c r="I61" s="68">
        <f>+'Physical Environment'!I61/'Physical Environment'!J61</f>
        <v>1.0199961183856469E-2</v>
      </c>
      <c r="J61" s="70">
        <f t="shared" si="0"/>
        <v>1</v>
      </c>
      <c r="K61" s="71"/>
    </row>
    <row r="62" spans="1:11">
      <c r="A62" s="1" t="s">
        <v>86</v>
      </c>
      <c r="B62" s="68">
        <f>+'Physical Environment'!B62/'Physical Environment'!J62</f>
        <v>0</v>
      </c>
      <c r="C62" s="68">
        <f>+'Physical Environment'!C62/'Physical Environment'!J62</f>
        <v>0</v>
      </c>
      <c r="D62" s="68">
        <f>+'Physical Environment'!D62/'Physical Environment'!J62</f>
        <v>0.24011025555901452</v>
      </c>
      <c r="E62" s="68">
        <f>+'Physical Environment'!E62/'Physical Environment'!J62</f>
        <v>3.2164572331805134E-2</v>
      </c>
      <c r="F62" s="68">
        <f>+'Physical Environment'!F62/'Physical Environment'!J62</f>
        <v>0</v>
      </c>
      <c r="G62" s="68">
        <f>+'Physical Environment'!G62/'Physical Environment'!J62</f>
        <v>0.24051058961107288</v>
      </c>
      <c r="H62" s="68">
        <f>+'Physical Environment'!H62/'Physical Environment'!J62</f>
        <v>0.48721458249810745</v>
      </c>
      <c r="I62" s="68">
        <f>+'Physical Environment'!I62/'Physical Environment'!J62</f>
        <v>0</v>
      </c>
      <c r="J62" s="70">
        <f t="shared" si="0"/>
        <v>1</v>
      </c>
      <c r="K62" s="71"/>
    </row>
    <row r="63" spans="1:11">
      <c r="A63" s="1" t="s">
        <v>87</v>
      </c>
      <c r="B63" s="68">
        <f>+'Physical Environment'!B63/'Physical Environment'!J63</f>
        <v>0</v>
      </c>
      <c r="C63" s="68">
        <f>+'Physical Environment'!C63/'Physical Environment'!J63</f>
        <v>1.2292573751265001E-2</v>
      </c>
      <c r="D63" s="68">
        <f>+'Physical Environment'!D63/'Physical Environment'!J63</f>
        <v>0.80041936942629255</v>
      </c>
      <c r="E63" s="68">
        <f>+'Physical Environment'!E63/'Physical Environment'!J63</f>
        <v>0</v>
      </c>
      <c r="F63" s="68">
        <f>+'Physical Environment'!F63/'Physical Environment'!J63</f>
        <v>0</v>
      </c>
      <c r="G63" s="68">
        <f>+'Physical Environment'!G63/'Physical Environment'!J63</f>
        <v>0.1872880568224424</v>
      </c>
      <c r="H63" s="68">
        <f>+'Physical Environment'!H63/'Physical Environment'!J63</f>
        <v>0</v>
      </c>
      <c r="I63" s="68">
        <f>+'Physical Environment'!I63/'Physical Environment'!J63</f>
        <v>0</v>
      </c>
      <c r="J63" s="70">
        <f t="shared" si="0"/>
        <v>1</v>
      </c>
      <c r="K63" s="71"/>
    </row>
    <row r="64" spans="1:11">
      <c r="A64" s="1" t="s">
        <v>88</v>
      </c>
      <c r="B64" s="68">
        <f>+'Physical Environment'!B64/'Physical Environment'!J64</f>
        <v>0</v>
      </c>
      <c r="C64" s="68">
        <f>+'Physical Environment'!C64/'Physical Environment'!J64</f>
        <v>0</v>
      </c>
      <c r="D64" s="68">
        <f>+'Physical Environment'!D64/'Physical Environment'!J64</f>
        <v>0.94161155243202421</v>
      </c>
      <c r="E64" s="68">
        <f>+'Physical Environment'!E64/'Physical Environment'!J64</f>
        <v>0</v>
      </c>
      <c r="F64" s="68">
        <f>+'Physical Environment'!F64/'Physical Environment'!J64</f>
        <v>0</v>
      </c>
      <c r="G64" s="68">
        <f>+'Physical Environment'!G64/'Physical Environment'!J64</f>
        <v>1.0362979014791374E-2</v>
      </c>
      <c r="H64" s="68">
        <f>+'Physical Environment'!H64/'Physical Environment'!J64</f>
        <v>2.5893357830636093E-2</v>
      </c>
      <c r="I64" s="68">
        <f>+'Physical Environment'!I64/'Physical Environment'!J64</f>
        <v>2.213211072254832E-2</v>
      </c>
      <c r="J64" s="70">
        <f t="shared" si="0"/>
        <v>0.99999999999999989</v>
      </c>
      <c r="K64" s="71"/>
    </row>
    <row r="65" spans="1:11">
      <c r="A65" s="1" t="s">
        <v>89</v>
      </c>
      <c r="B65" s="68">
        <f>+'Physical Environment'!B65/'Physical Environment'!J65</f>
        <v>0</v>
      </c>
      <c r="C65" s="68">
        <f>+'Physical Environment'!C65/'Physical Environment'!J65</f>
        <v>0</v>
      </c>
      <c r="D65" s="68">
        <f>+'Physical Environment'!D65/'Physical Environment'!J65</f>
        <v>0.83203927113566012</v>
      </c>
      <c r="E65" s="68">
        <f>+'Physical Environment'!E65/'Physical Environment'!J65</f>
        <v>0</v>
      </c>
      <c r="F65" s="68">
        <f>+'Physical Environment'!F65/'Physical Environment'!J65</f>
        <v>0</v>
      </c>
      <c r="G65" s="68">
        <f>+'Physical Environment'!G65/'Physical Environment'!J65</f>
        <v>0.16501704744343473</v>
      </c>
      <c r="H65" s="68">
        <f>+'Physical Environment'!H65/'Physical Environment'!J65</f>
        <v>0</v>
      </c>
      <c r="I65" s="68">
        <f>+'Physical Environment'!I65/'Physical Environment'!J65</f>
        <v>2.9436814209050995E-3</v>
      </c>
      <c r="J65" s="70">
        <f t="shared" si="0"/>
        <v>0.99999999999999989</v>
      </c>
      <c r="K65" s="71"/>
    </row>
    <row r="66" spans="1:11">
      <c r="A66" s="1" t="s">
        <v>90</v>
      </c>
      <c r="B66" s="68">
        <f>+'Physical Environment'!B66/'Physical Environment'!J66</f>
        <v>0</v>
      </c>
      <c r="C66" s="68">
        <f>+'Physical Environment'!C66/'Physical Environment'!J66</f>
        <v>0</v>
      </c>
      <c r="D66" s="68">
        <f>+'Physical Environment'!D66/'Physical Environment'!J66</f>
        <v>0.53039718162096272</v>
      </c>
      <c r="E66" s="68">
        <f>+'Physical Environment'!E66/'Physical Environment'!J66</f>
        <v>0</v>
      </c>
      <c r="F66" s="68">
        <f>+'Physical Environment'!F66/'Physical Environment'!J66</f>
        <v>0.31092389124965453</v>
      </c>
      <c r="G66" s="68">
        <f>+'Physical Environment'!G66/'Physical Environment'!J66</f>
        <v>0.1586789271293827</v>
      </c>
      <c r="H66" s="68">
        <f>+'Physical Environment'!H66/'Physical Environment'!J66</f>
        <v>0</v>
      </c>
      <c r="I66" s="68">
        <f>+'Physical Environment'!I66/'Physical Environment'!J66</f>
        <v>0</v>
      </c>
      <c r="J66" s="70">
        <f t="shared" si="0"/>
        <v>1</v>
      </c>
      <c r="K66" s="71"/>
    </row>
    <row r="67" spans="1:11">
      <c r="A67" s="1" t="s">
        <v>91</v>
      </c>
      <c r="B67" s="68">
        <f>+'Physical Environment'!B67/'Physical Environment'!J67</f>
        <v>0</v>
      </c>
      <c r="C67" s="68">
        <f>+'Physical Environment'!C67/'Physical Environment'!J67</f>
        <v>1.7893132045235696E-2</v>
      </c>
      <c r="D67" s="68">
        <f>+'Physical Environment'!D67/'Physical Environment'!J67</f>
        <v>0.53126498448032866</v>
      </c>
      <c r="E67" s="68">
        <f>+'Physical Environment'!E67/'Physical Environment'!J67</f>
        <v>0.39743843886840907</v>
      </c>
      <c r="F67" s="68">
        <f>+'Physical Environment'!F67/'Physical Environment'!J67</f>
        <v>0</v>
      </c>
      <c r="G67" s="68">
        <f>+'Physical Environment'!G67/'Physical Environment'!J67</f>
        <v>5.3403444606026571E-2</v>
      </c>
      <c r="H67" s="68">
        <f>+'Physical Environment'!H67/'Physical Environment'!J67</f>
        <v>0</v>
      </c>
      <c r="I67" s="68">
        <f>+'Physical Environment'!I67/'Physical Environment'!J67</f>
        <v>0</v>
      </c>
      <c r="J67" s="70">
        <f t="shared" si="0"/>
        <v>1</v>
      </c>
      <c r="K67" s="71"/>
    </row>
    <row r="68" spans="1:11">
      <c r="A68" s="1" t="s">
        <v>92</v>
      </c>
      <c r="B68" s="68">
        <f>+'Physical Environment'!B68/'Physical Environment'!J68</f>
        <v>0</v>
      </c>
      <c r="C68" s="68">
        <f>+'Physical Environment'!C68/'Physical Environment'!J68</f>
        <v>0</v>
      </c>
      <c r="D68" s="68">
        <f>+'Physical Environment'!D68/'Physical Environment'!J68</f>
        <v>0.95709390827069496</v>
      </c>
      <c r="E68" s="68">
        <f>+'Physical Environment'!E68/'Physical Environment'!J68</f>
        <v>0</v>
      </c>
      <c r="F68" s="68">
        <f>+'Physical Environment'!F68/'Physical Environment'!J68</f>
        <v>0</v>
      </c>
      <c r="G68" s="68">
        <f>+'Physical Environment'!G68/'Physical Environment'!J68</f>
        <v>3.5738421361372757E-2</v>
      </c>
      <c r="H68" s="68">
        <f>+'Physical Environment'!H68/'Physical Environment'!J68</f>
        <v>0</v>
      </c>
      <c r="I68" s="68">
        <f>+'Physical Environment'!I68/'Physical Environment'!J68</f>
        <v>7.1676703679323349E-3</v>
      </c>
      <c r="J68" s="70">
        <f t="shared" ref="J68:J70" si="1">SUM(B68:I68)</f>
        <v>1</v>
      </c>
      <c r="K68" s="71"/>
    </row>
    <row r="69" spans="1:11" ht="15.75" thickBot="1">
      <c r="A69" s="7" t="s">
        <v>93</v>
      </c>
      <c r="B69" s="79">
        <f>+'Physical Environment'!B69/'Physical Environment'!J69</f>
        <v>0</v>
      </c>
      <c r="C69" s="79">
        <f>+'Physical Environment'!C69/'Physical Environment'!J69</f>
        <v>0</v>
      </c>
      <c r="D69" s="79">
        <f>+'Physical Environment'!D69/'Physical Environment'!J69</f>
        <v>0.56662954656927011</v>
      </c>
      <c r="E69" s="79">
        <f>+'Physical Environment'!E69/'Physical Environment'!J69</f>
        <v>0</v>
      </c>
      <c r="F69" s="79">
        <f>+'Physical Environment'!F69/'Physical Environment'!J69</f>
        <v>0</v>
      </c>
      <c r="G69" s="79">
        <f>+'Physical Environment'!G69/'Physical Environment'!J69</f>
        <v>0.39767963402257439</v>
      </c>
      <c r="H69" s="79">
        <f>+'Physical Environment'!H69/'Physical Environment'!J69</f>
        <v>0</v>
      </c>
      <c r="I69" s="79">
        <f>+'Physical Environment'!I69/'Physical Environment'!J69</f>
        <v>3.5690819408155522E-2</v>
      </c>
      <c r="J69" s="81">
        <f t="shared" si="1"/>
        <v>1</v>
      </c>
      <c r="K69" s="71"/>
    </row>
    <row r="70" spans="1:11" ht="15.75" thickTop="1">
      <c r="A70" s="64" t="s">
        <v>99</v>
      </c>
      <c r="B70" s="68">
        <f>+'Physical Environment'!B70/'Physical Environment'!J70</f>
        <v>0.19038881471601535</v>
      </c>
      <c r="C70" s="68">
        <f>+'Physical Environment'!C70/'Physical Environment'!J70</f>
        <v>4.7751798767228557E-2</v>
      </c>
      <c r="D70" s="68">
        <f>+'Physical Environment'!D70/'Physical Environment'!J70</f>
        <v>0.24632505847996869</v>
      </c>
      <c r="E70" s="68">
        <f>+'Physical Environment'!E70/'Physical Environment'!J70</f>
        <v>4.0625649349214248E-2</v>
      </c>
      <c r="F70" s="68">
        <f>+'Physical Environment'!F70/'Physical Environment'!J70</f>
        <v>0.37202916621236981</v>
      </c>
      <c r="G70" s="68">
        <f>+'Physical Environment'!G70/'Physical Environment'!J70</f>
        <v>4.7120370616385694E-2</v>
      </c>
      <c r="H70" s="68">
        <f>+'Physical Environment'!H70/'Physical Environment'!J70</f>
        <v>2.7950875903397294E-2</v>
      </c>
      <c r="I70" s="68">
        <f>+'Physical Environment'!I70/'Physical Environment'!J70</f>
        <v>2.7808265955420366E-2</v>
      </c>
      <c r="J70" s="70">
        <f t="shared" si="1"/>
        <v>1</v>
      </c>
    </row>
  </sheetData>
  <mergeCells count="1">
    <mergeCell ref="A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3079-1614-4E80-8078-B2C832A35189}">
  <dimension ref="A1:J73"/>
  <sheetViews>
    <sheetView topLeftCell="A5" workbookViewId="0">
      <selection activeCell="N66" sqref="N66"/>
    </sheetView>
  </sheetViews>
  <sheetFormatPr defaultRowHeight="15"/>
  <cols>
    <col min="1" max="1" width="14.140625" customWidth="1"/>
    <col min="2" max="2" width="13.85546875" customWidth="1"/>
    <col min="3" max="3" width="12.7109375" customWidth="1"/>
    <col min="4" max="4" width="13.140625" customWidth="1"/>
    <col min="5" max="5" width="16.28515625" customWidth="1"/>
    <col min="6" max="6" width="12.140625" customWidth="1"/>
    <col min="7" max="7" width="20.140625" customWidth="1"/>
    <col min="8" max="8" width="17.7109375" customWidth="1"/>
    <col min="9" max="9" width="13" customWidth="1"/>
    <col min="10" max="10" width="11" customWidth="1"/>
  </cols>
  <sheetData>
    <row r="1" spans="1:10" ht="30" customHeight="1">
      <c r="A1" s="203" t="s">
        <v>140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28.5" customHeight="1">
      <c r="A2" s="165" t="s">
        <v>25</v>
      </c>
      <c r="B2" s="164" t="s">
        <v>132</v>
      </c>
      <c r="C2" s="164" t="s">
        <v>133</v>
      </c>
      <c r="D2" s="164" t="s">
        <v>134</v>
      </c>
      <c r="E2" s="164" t="s">
        <v>135</v>
      </c>
      <c r="F2" s="164" t="s">
        <v>136</v>
      </c>
      <c r="G2" s="164" t="s">
        <v>137</v>
      </c>
      <c r="H2" s="164" t="s">
        <v>138</v>
      </c>
      <c r="I2" s="164" t="s">
        <v>139</v>
      </c>
      <c r="J2" s="166" t="s">
        <v>110</v>
      </c>
    </row>
    <row r="3" spans="1:10">
      <c r="A3" s="1" t="s">
        <v>27</v>
      </c>
      <c r="B3" s="91">
        <f>'Physical Environment'!B3/'$ County by County'!L2</f>
        <v>0</v>
      </c>
      <c r="C3" s="91">
        <f>'Physical Environment'!C3/'$ County by County'!L2</f>
        <v>0.12413318307865678</v>
      </c>
      <c r="D3" s="91">
        <f>'Physical Environment'!D3/'$ County by County'!L2</f>
        <v>81.323965492705852</v>
      </c>
      <c r="E3" s="91">
        <f>'Physical Environment'!E3/'$ County by County'!L2</f>
        <v>0</v>
      </c>
      <c r="F3" s="91">
        <f>'Physical Environment'!F3/'$ County by County'!L2</f>
        <v>0</v>
      </c>
      <c r="G3" s="91">
        <f>'Physical Environment'!G3/'$ County by County'!L2</f>
        <v>22.548682130590802</v>
      </c>
      <c r="H3" s="91">
        <f>'Physical Environment'!H3/'$ County by County'!L2</f>
        <v>0</v>
      </c>
      <c r="I3" s="91">
        <f>'Physical Environment'!I3/'$ County by County'!L2</f>
        <v>0</v>
      </c>
      <c r="J3" s="98">
        <f>'Physical Environment'!J3/'$ County by County'!L2</f>
        <v>103.99678080637531</v>
      </c>
    </row>
    <row r="4" spans="1:10">
      <c r="A4" s="1" t="s">
        <v>28</v>
      </c>
      <c r="B4" s="91">
        <f>'Physical Environment'!B4/'$ County by County'!L3</f>
        <v>0</v>
      </c>
      <c r="C4" s="91">
        <f>'Physical Environment'!C4/'$ County by County'!L3</f>
        <v>0</v>
      </c>
      <c r="D4" s="91">
        <f>'Physical Environment'!D4/'$ County by County'!L3</f>
        <v>35.708727152366592</v>
      </c>
      <c r="E4" s="91">
        <f>'Physical Environment'!E4/'$ County by County'!L3</f>
        <v>0</v>
      </c>
      <c r="F4" s="91">
        <f>'Physical Environment'!F4/'$ County by County'!L3</f>
        <v>0</v>
      </c>
      <c r="G4" s="91">
        <f>'Physical Environment'!G4/'$ County by County'!L3</f>
        <v>1.1741752785848258</v>
      </c>
      <c r="H4" s="91">
        <f>'Physical Environment'!H4/'$ County by County'!L3</f>
        <v>0</v>
      </c>
      <c r="I4" s="91">
        <f>'Physical Environment'!I4/'$ County by County'!L3</f>
        <v>0.51734029642161006</v>
      </c>
      <c r="J4" s="98">
        <f>'Physical Environment'!J4/'$ County by County'!L3</f>
        <v>37.400242727373026</v>
      </c>
    </row>
    <row r="5" spans="1:10">
      <c r="A5" s="1" t="s">
        <v>29</v>
      </c>
      <c r="B5" s="91">
        <f>'Physical Environment'!B5/'$ County by County'!L4</f>
        <v>0</v>
      </c>
      <c r="C5" s="91">
        <f>'Physical Environment'!C5/'$ County by County'!L4</f>
        <v>86.865680572642887</v>
      </c>
      <c r="D5" s="91">
        <f>'Physical Environment'!D5/'$ County by County'!L4</f>
        <v>95.684565484845095</v>
      </c>
      <c r="E5" s="91">
        <f>'Physical Environment'!E5/'$ County by County'!L4</f>
        <v>0</v>
      </c>
      <c r="F5" s="91">
        <f>'Physical Environment'!F5/'$ County by County'!L4</f>
        <v>64.880119673414612</v>
      </c>
      <c r="G5" s="91">
        <f>'Physical Environment'!G5/'$ County by County'!L4</f>
        <v>1.7629907169220445</v>
      </c>
      <c r="H5" s="91">
        <f>'Physical Environment'!H5/'$ County by County'!L4</f>
        <v>4.1628285426686054</v>
      </c>
      <c r="I5" s="91">
        <f>'Physical Environment'!I5/'$ County by County'!L4</f>
        <v>0.3150710211385751</v>
      </c>
      <c r="J5" s="98">
        <f>'Physical Environment'!J5/'$ County by County'!L4</f>
        <v>253.67125601163181</v>
      </c>
    </row>
    <row r="6" spans="1:10">
      <c r="A6" s="1" t="s">
        <v>30</v>
      </c>
      <c r="B6" s="91">
        <f>'Physical Environment'!B6/'$ County by County'!L5</f>
        <v>0</v>
      </c>
      <c r="C6" s="91">
        <f>'Physical Environment'!C6/'$ County by County'!L5</f>
        <v>0</v>
      </c>
      <c r="D6" s="91">
        <f>'Physical Environment'!D6/'$ County by County'!L5</f>
        <v>44.593517111641702</v>
      </c>
      <c r="E6" s="91">
        <f>'Physical Environment'!E6/'$ County by County'!L5</f>
        <v>0</v>
      </c>
      <c r="F6" s="91">
        <f>'Physical Environment'!F6/'$ County by County'!L5</f>
        <v>0</v>
      </c>
      <c r="G6" s="91">
        <f>'Physical Environment'!G6/'$ County by County'!L5</f>
        <v>7.8948339483394836</v>
      </c>
      <c r="H6" s="91">
        <f>'Physical Environment'!H6/'$ County by County'!L5</f>
        <v>0</v>
      </c>
      <c r="I6" s="91">
        <f>'Physical Environment'!I6/'$ County by County'!L5</f>
        <v>2.3670501410896461</v>
      </c>
      <c r="J6" s="98">
        <f>'Physical Environment'!J6/'$ County by County'!L5</f>
        <v>54.855401201070833</v>
      </c>
    </row>
    <row r="7" spans="1:10">
      <c r="A7" s="1" t="s">
        <v>31</v>
      </c>
      <c r="B7" s="91">
        <f>'Physical Environment'!B7/'$ County by County'!L6</f>
        <v>0</v>
      </c>
      <c r="C7" s="91">
        <f>'Physical Environment'!C7/'$ County by County'!L6</f>
        <v>0</v>
      </c>
      <c r="D7" s="91">
        <f>'Physical Environment'!D7/'$ County by County'!L6</f>
        <v>91.120333234239268</v>
      </c>
      <c r="E7" s="91">
        <f>'Physical Environment'!E7/'$ County by County'!L6</f>
        <v>0</v>
      </c>
      <c r="F7" s="91">
        <f>'Physical Environment'!F7/'$ County by County'!L6</f>
        <v>47.877389340607188</v>
      </c>
      <c r="G7" s="91">
        <f>'Physical Environment'!G7/'$ County by County'!L6</f>
        <v>27.041419583422432</v>
      </c>
      <c r="H7" s="91">
        <f>'Physical Environment'!H7/'$ County by County'!L6</f>
        <v>7.6558706283433384</v>
      </c>
      <c r="I7" s="91">
        <f>'Physical Environment'!I7/'$ County by County'!L6</f>
        <v>0</v>
      </c>
      <c r="J7" s="98">
        <f>'Physical Environment'!J7/'$ County by County'!L6</f>
        <v>173.69501278661221</v>
      </c>
    </row>
    <row r="8" spans="1:10">
      <c r="A8" s="1" t="s">
        <v>32</v>
      </c>
      <c r="B8" s="91">
        <f>'Physical Environment'!B8/'$ County by County'!L7</f>
        <v>0</v>
      </c>
      <c r="C8" s="91">
        <f>'Physical Environment'!C8/'$ County by County'!L7</f>
        <v>0</v>
      </c>
      <c r="D8" s="91">
        <f>'Physical Environment'!D8/'$ County by County'!L7</f>
        <v>8.2109105268494158</v>
      </c>
      <c r="E8" s="91">
        <f>'Physical Environment'!E8/'$ County by County'!L7</f>
        <v>0</v>
      </c>
      <c r="F8" s="91">
        <f>'Physical Environment'!F8/'$ County by County'!L7</f>
        <v>59.530301979220582</v>
      </c>
      <c r="G8" s="91">
        <f>'Physical Environment'!G8/'$ County by County'!L7</f>
        <v>14.27344087685502</v>
      </c>
      <c r="H8" s="91">
        <f>'Physical Environment'!H8/'$ County by County'!L7</f>
        <v>1.5299070956312</v>
      </c>
      <c r="I8" s="91">
        <f>'Physical Environment'!I8/'$ County by County'!L7</f>
        <v>0</v>
      </c>
      <c r="J8" s="98">
        <f>'Physical Environment'!J8/'$ County by County'!L7</f>
        <v>83.544560478556221</v>
      </c>
    </row>
    <row r="9" spans="1:10">
      <c r="A9" s="1" t="s">
        <v>33</v>
      </c>
      <c r="B9" s="91">
        <f>'Physical Environment'!B9/'$ County by County'!L8</f>
        <v>0</v>
      </c>
      <c r="C9" s="91">
        <f>'Physical Environment'!C9/'$ County by County'!L8</f>
        <v>0</v>
      </c>
      <c r="D9" s="91">
        <f>'Physical Environment'!D9/'$ County by County'!L8</f>
        <v>0</v>
      </c>
      <c r="E9" s="91">
        <f>'Physical Environment'!E9/'$ County by County'!L8</f>
        <v>0</v>
      </c>
      <c r="F9" s="91">
        <f>'Physical Environment'!F9/'$ County by County'!L8</f>
        <v>0</v>
      </c>
      <c r="G9" s="91">
        <f>'Physical Environment'!G9/'$ County by County'!L8</f>
        <v>6.001466568895407</v>
      </c>
      <c r="H9" s="91">
        <f>'Physical Environment'!H9/'$ County by County'!L8</f>
        <v>0.29164722351843209</v>
      </c>
      <c r="I9" s="91">
        <f>'Physical Environment'!I9/'$ County by County'!L8</f>
        <v>7.5480967935470966</v>
      </c>
      <c r="J9" s="98">
        <f>'Physical Environment'!J9/'$ County by County'!L8</f>
        <v>13.841210585960935</v>
      </c>
    </row>
    <row r="10" spans="1:10">
      <c r="A10" s="1" t="s">
        <v>34</v>
      </c>
      <c r="B10" s="91">
        <f>'Physical Environment'!B10/'$ County by County'!L9</f>
        <v>0</v>
      </c>
      <c r="C10" s="91">
        <f>'Physical Environment'!C10/'$ County by County'!L9</f>
        <v>122.90998726262158</v>
      </c>
      <c r="D10" s="91">
        <f>'Physical Environment'!D10/'$ County by County'!L9</f>
        <v>116.05613131079204</v>
      </c>
      <c r="E10" s="91">
        <f>'Physical Environment'!E10/'$ County by County'!L9</f>
        <v>56.163924270495599</v>
      </c>
      <c r="F10" s="91">
        <f>'Physical Environment'!F10/'$ County by County'!L9</f>
        <v>149.35743399722094</v>
      </c>
      <c r="G10" s="91">
        <f>'Physical Environment'!G10/'$ County by County'!L9</f>
        <v>33.508047707271885</v>
      </c>
      <c r="H10" s="91">
        <f>'Physical Environment'!H10/'$ County by County'!L9</f>
        <v>6.8443955534969891</v>
      </c>
      <c r="I10" s="91">
        <f>'Physical Environment'!I10/'$ County by County'!L9</f>
        <v>69.695825613710056</v>
      </c>
      <c r="J10" s="98">
        <f>'Physical Environment'!J10/'$ County by County'!L9</f>
        <v>554.5357457156091</v>
      </c>
    </row>
    <row r="11" spans="1:10">
      <c r="A11" s="1" t="s">
        <v>35</v>
      </c>
      <c r="B11" s="91">
        <f>'Physical Environment'!B11/'$ County by County'!L10</f>
        <v>0</v>
      </c>
      <c r="C11" s="91">
        <f>'Physical Environment'!C11/'$ County by County'!L10</f>
        <v>3.4483209435261228</v>
      </c>
      <c r="D11" s="91">
        <f>'Physical Environment'!D11/'$ County by County'!L10</f>
        <v>32.200833095736471</v>
      </c>
      <c r="E11" s="91">
        <f>'Physical Environment'!E11/'$ County by County'!L10</f>
        <v>0.26169498125882296</v>
      </c>
      <c r="F11" s="91">
        <f>'Physical Environment'!F11/'$ County by County'!L10</f>
        <v>110.85826245992726</v>
      </c>
      <c r="G11" s="91">
        <f>'Physical Environment'!G11/'$ County by County'!L10</f>
        <v>23.873408390762233</v>
      </c>
      <c r="H11" s="91">
        <f>'Physical Environment'!H11/'$ County by County'!L10</f>
        <v>1.3784883276194184</v>
      </c>
      <c r="I11" s="91">
        <f>'Physical Environment'!I11/'$ County by County'!L10</f>
        <v>0.58431443453105336</v>
      </c>
      <c r="J11" s="98">
        <f>'Physical Environment'!J11/'$ County by County'!L10</f>
        <v>172.60532263336137</v>
      </c>
    </row>
    <row r="12" spans="1:10">
      <c r="A12" s="1" t="s">
        <v>36</v>
      </c>
      <c r="B12" s="91">
        <f>'Physical Environment'!B12/'$ County by County'!L11</f>
        <v>0</v>
      </c>
      <c r="C12" s="91">
        <f>'Physical Environment'!C12/'$ County by County'!L11</f>
        <v>0</v>
      </c>
      <c r="D12" s="91">
        <f>'Physical Environment'!D12/'$ County by County'!L11</f>
        <v>83.832518976355672</v>
      </c>
      <c r="E12" s="91">
        <f>'Physical Environment'!E12/'$ County by County'!L11</f>
        <v>0</v>
      </c>
      <c r="F12" s="91">
        <f>'Physical Environment'!F12/'$ County by County'!L11</f>
        <v>0</v>
      </c>
      <c r="G12" s="91">
        <f>'Physical Environment'!G12/'$ County by County'!L11</f>
        <v>6.171662295192017</v>
      </c>
      <c r="H12" s="91">
        <f>'Physical Environment'!H12/'$ County by County'!L11</f>
        <v>0</v>
      </c>
      <c r="I12" s="91">
        <f>'Physical Environment'!I12/'$ County by County'!L11</f>
        <v>0.87109504241209501</v>
      </c>
      <c r="J12" s="98">
        <f>'Physical Environment'!J12/'$ County by County'!L11</f>
        <v>90.875276313959787</v>
      </c>
    </row>
    <row r="13" spans="1:10">
      <c r="A13" s="1" t="s">
        <v>37</v>
      </c>
      <c r="B13" s="91">
        <f>'Physical Environment'!B13/'$ County by County'!L12</f>
        <v>0</v>
      </c>
      <c r="C13" s="91">
        <f>'Physical Environment'!C13/'$ County by County'!L12</f>
        <v>108.12957730718662</v>
      </c>
      <c r="D13" s="91">
        <f>'Physical Environment'!D13/'$ County by County'!L12</f>
        <v>119.5144767393068</v>
      </c>
      <c r="E13" s="91">
        <f>'Physical Environment'!E13/'$ County by County'!L12</f>
        <v>174.99520239460654</v>
      </c>
      <c r="F13" s="91">
        <f>'Physical Environment'!F13/'$ County by County'!L12</f>
        <v>0</v>
      </c>
      <c r="G13" s="91">
        <f>'Physical Environment'!G13/'$ County by County'!L12</f>
        <v>25.149892298654432</v>
      </c>
      <c r="H13" s="91">
        <f>'Physical Environment'!H13/'$ County by County'!L12</f>
        <v>11.591599295045738</v>
      </c>
      <c r="I13" s="91">
        <f>'Physical Environment'!I13/'$ County by County'!L12</f>
        <v>19.380608162922762</v>
      </c>
      <c r="J13" s="98">
        <f>'Physical Environment'!J13/'$ County by County'!L12</f>
        <v>458.76135619772288</v>
      </c>
    </row>
    <row r="14" spans="1:10">
      <c r="A14" s="1" t="s">
        <v>38</v>
      </c>
      <c r="B14" s="91">
        <f>'Physical Environment'!B14/'$ County by County'!L13</f>
        <v>0</v>
      </c>
      <c r="C14" s="91">
        <f>'Physical Environment'!C14/'$ County by County'!L13</f>
        <v>0.61501530249626502</v>
      </c>
      <c r="D14" s="91">
        <f>'Physical Environment'!D14/'$ County by County'!L13</f>
        <v>90.867310676936015</v>
      </c>
      <c r="E14" s="91">
        <f>'Physical Environment'!E14/'$ County by County'!L13</f>
        <v>3.8252179336553387</v>
      </c>
      <c r="F14" s="91">
        <f>'Physical Environment'!F14/'$ County by County'!L13</f>
        <v>0</v>
      </c>
      <c r="G14" s="91">
        <f>'Physical Environment'!G14/'$ County by County'!L13</f>
        <v>18.106305208650625</v>
      </c>
      <c r="H14" s="91">
        <f>'Physical Environment'!H14/'$ County by County'!L13</f>
        <v>0.84527798326153492</v>
      </c>
      <c r="I14" s="91">
        <f>'Physical Environment'!I14/'$ County by County'!L13</f>
        <v>0.17691426250670844</v>
      </c>
      <c r="J14" s="98">
        <f>'Physical Environment'!J14/'$ County by County'!L13</f>
        <v>114.43604136750649</v>
      </c>
    </row>
    <row r="15" spans="1:10">
      <c r="A15" s="1" t="s">
        <v>39</v>
      </c>
      <c r="B15" s="91">
        <f>'Physical Environment'!B15/'$ County by County'!L14</f>
        <v>7.9872266359731618</v>
      </c>
      <c r="C15" s="91">
        <f>'Physical Environment'!C15/'$ County by County'!L14</f>
        <v>36.644254793520673</v>
      </c>
      <c r="D15" s="91">
        <f>'Physical Environment'!D15/'$ County by County'!L14</f>
        <v>102.681508099155</v>
      </c>
      <c r="E15" s="91">
        <f>'Physical Environment'!E15/'$ County by County'!L14</f>
        <v>19.544229527525896</v>
      </c>
      <c r="F15" s="91">
        <f>'Physical Environment'!F15/'$ County by County'!L14</f>
        <v>66.127452906993071</v>
      </c>
      <c r="G15" s="91">
        <f>'Physical Environment'!G15/'$ County by County'!L14</f>
        <v>3.3742736026501223</v>
      </c>
      <c r="H15" s="91">
        <f>'Physical Environment'!H15/'$ County by County'!L14</f>
        <v>0</v>
      </c>
      <c r="I15" s="91">
        <f>'Physical Environment'!I15/'$ County by County'!L14</f>
        <v>1.8566856629516297</v>
      </c>
      <c r="J15" s="98">
        <f>'Physical Environment'!J15/'$ County by County'!L14</f>
        <v>238.21563122876955</v>
      </c>
    </row>
    <row r="16" spans="1:10">
      <c r="A16" s="1" t="s">
        <v>40</v>
      </c>
      <c r="B16" s="91">
        <f>'Physical Environment'!B16/'$ County by County'!L15</f>
        <v>0</v>
      </c>
      <c r="C16" s="91">
        <f>'Physical Environment'!C16/'$ County by County'!L15</f>
        <v>0</v>
      </c>
      <c r="D16" s="91">
        <f>'Physical Environment'!D16/'$ County by County'!L15</f>
        <v>94.644744708836541</v>
      </c>
      <c r="E16" s="91">
        <f>'Physical Environment'!E16/'$ County by County'!L15</f>
        <v>3.2565466937701784</v>
      </c>
      <c r="F16" s="91">
        <f>'Physical Environment'!F16/'$ County by County'!L15</f>
        <v>0</v>
      </c>
      <c r="G16" s="91">
        <f>'Physical Environment'!G16/'$ County by County'!L15</f>
        <v>24.030611024751884</v>
      </c>
      <c r="H16" s="91">
        <f>'Physical Environment'!H16/'$ County by County'!L15</f>
        <v>5.0712065048427597</v>
      </c>
      <c r="I16" s="91">
        <f>'Physical Environment'!I16/'$ County by County'!L15</f>
        <v>0</v>
      </c>
      <c r="J16" s="98">
        <f>'Physical Environment'!J16/'$ County by County'!L15</f>
        <v>127.00310893220136</v>
      </c>
    </row>
    <row r="17" spans="1:10">
      <c r="A17" s="64" t="s">
        <v>41</v>
      </c>
      <c r="B17" s="91">
        <f>'Physical Environment'!B17/'$ County by County'!L16</f>
        <v>1264.3318662996057</v>
      </c>
      <c r="C17" s="91">
        <f>'Physical Environment'!C17/'$ County by County'!L16</f>
        <v>0</v>
      </c>
      <c r="D17" s="91">
        <f>'Physical Environment'!D17/'$ County by County'!L16</f>
        <v>79.816391993689223</v>
      </c>
      <c r="E17" s="91">
        <f>'Physical Environment'!E17/'$ County by County'!L16</f>
        <v>0</v>
      </c>
      <c r="F17" s="91">
        <f>'Physical Environment'!F17/'$ County by County'!L16</f>
        <v>385.47589321645455</v>
      </c>
      <c r="G17" s="91">
        <f>'Physical Environment'!G17/'$ County by County'!L16</f>
        <v>38.822609896766799</v>
      </c>
      <c r="H17" s="91">
        <f>'Physical Environment'!H17/'$ County by County'!L16</f>
        <v>3.1618490816183842</v>
      </c>
      <c r="I17" s="91">
        <f>'Physical Environment'!I17/'$ County by County'!L16</f>
        <v>41.762070470991482</v>
      </c>
      <c r="J17" s="98">
        <f>'Physical Environment'!J17/'$ County by County'!L16</f>
        <v>1813.3706809591263</v>
      </c>
    </row>
    <row r="18" spans="1:10">
      <c r="A18" s="1" t="s">
        <v>42</v>
      </c>
      <c r="B18" s="91">
        <f>'Physical Environment'!B18/'$ County by County'!L17</f>
        <v>0</v>
      </c>
      <c r="C18" s="91">
        <f>'Physical Environment'!C18/'$ County by County'!L17</f>
        <v>0</v>
      </c>
      <c r="D18" s="91">
        <f>'Physical Environment'!D18/'$ County by County'!L17</f>
        <v>32.250796953229454</v>
      </c>
      <c r="E18" s="91">
        <f>'Physical Environment'!E18/'$ County by County'!L17</f>
        <v>0</v>
      </c>
      <c r="F18" s="91">
        <f>'Physical Environment'!F18/'$ County by County'!L17</f>
        <v>2.1688870735622134</v>
      </c>
      <c r="G18" s="91">
        <f>'Physical Environment'!G18/'$ County by County'!L17</f>
        <v>10.220322865776803</v>
      </c>
      <c r="H18" s="91">
        <f>'Physical Environment'!H18/'$ County by County'!L17</f>
        <v>0</v>
      </c>
      <c r="I18" s="91">
        <f>'Physical Environment'!I18/'$ County by County'!L17</f>
        <v>2.2145567216902109E-2</v>
      </c>
      <c r="J18" s="98">
        <f>'Physical Environment'!J18/'$ County by County'!L17</f>
        <v>44.662152459785375</v>
      </c>
    </row>
    <row r="19" spans="1:10">
      <c r="A19" s="1" t="s">
        <v>43</v>
      </c>
      <c r="B19" s="91">
        <f>'Physical Environment'!B19/'$ County by County'!L18</f>
        <v>0</v>
      </c>
      <c r="C19" s="91">
        <f>'Physical Environment'!C19/'$ County by County'!L18</f>
        <v>16.969141379080803</v>
      </c>
      <c r="D19" s="91">
        <f>'Physical Environment'!D19/'$ County by County'!L18</f>
        <v>17.091719999619617</v>
      </c>
      <c r="E19" s="91">
        <f>'Physical Environment'!E19/'$ County by County'!L18</f>
        <v>9.3219852220964849</v>
      </c>
      <c r="F19" s="91">
        <f>'Physical Environment'!F19/'$ County by County'!L18</f>
        <v>0</v>
      </c>
      <c r="G19" s="91">
        <f>'Physical Environment'!G19/'$ County by County'!L18</f>
        <v>6.3861369190828947</v>
      </c>
      <c r="H19" s="91">
        <f>'Physical Environment'!H19/'$ County by County'!L18</f>
        <v>1.7909792025257472</v>
      </c>
      <c r="I19" s="91">
        <f>'Physical Environment'!I19/'$ County by County'!L18</f>
        <v>0</v>
      </c>
      <c r="J19" s="98">
        <f>'Physical Environment'!J19/'$ County by County'!L18</f>
        <v>51.559962722405544</v>
      </c>
    </row>
    <row r="20" spans="1:10">
      <c r="A20" s="1" t="s">
        <v>44</v>
      </c>
      <c r="B20" s="91">
        <f>'Physical Environment'!B20/'$ County by County'!L19</f>
        <v>0</v>
      </c>
      <c r="C20" s="91">
        <f>'Physical Environment'!C20/'$ County by County'!L19</f>
        <v>0</v>
      </c>
      <c r="D20" s="91">
        <f>'Physical Environment'!D20/'$ County by County'!L19</f>
        <v>124.50571499054354</v>
      </c>
      <c r="E20" s="91">
        <f>'Physical Environment'!E20/'$ County by County'!L19</f>
        <v>0</v>
      </c>
      <c r="F20" s="91">
        <f>'Physical Environment'!F20/'$ County by County'!L19</f>
        <v>0</v>
      </c>
      <c r="G20" s="91">
        <f>'Physical Environment'!G20/'$ County by County'!L19</f>
        <v>6.2217745251212895</v>
      </c>
      <c r="H20" s="91">
        <f>'Physical Environment'!H20/'$ County by County'!L19</f>
        <v>0</v>
      </c>
      <c r="I20" s="91">
        <f>'Physical Environment'!I20/'$ County by County'!L19</f>
        <v>79.943507935202703</v>
      </c>
      <c r="J20" s="98">
        <f>'Physical Environment'!J20/'$ County by County'!L19</f>
        <v>210.67099745086753</v>
      </c>
    </row>
    <row r="21" spans="1:10">
      <c r="A21" s="1" t="s">
        <v>45</v>
      </c>
      <c r="B21" s="91">
        <f>'Physical Environment'!B21/'$ County by County'!L20</f>
        <v>0</v>
      </c>
      <c r="C21" s="91">
        <f>'Physical Environment'!C21/'$ County by County'!L20</f>
        <v>0</v>
      </c>
      <c r="D21" s="91">
        <f>'Physical Environment'!D21/'$ County by County'!L20</f>
        <v>3.1213144644966122</v>
      </c>
      <c r="E21" s="91">
        <f>'Physical Environment'!E21/'$ County by County'!L20</f>
        <v>0</v>
      </c>
      <c r="F21" s="91">
        <f>'Physical Environment'!F21/'$ County by County'!L20</f>
        <v>0</v>
      </c>
      <c r="G21" s="91">
        <f>'Physical Environment'!G21/'$ County by County'!L20</f>
        <v>5.6009158154279675</v>
      </c>
      <c r="H21" s="91">
        <f>'Physical Environment'!H21/'$ County by County'!L20</f>
        <v>0</v>
      </c>
      <c r="I21" s="91">
        <f>'Physical Environment'!I21/'$ County by County'!L20</f>
        <v>0</v>
      </c>
      <c r="J21" s="98">
        <f>'Physical Environment'!J21/'$ County by County'!L20</f>
        <v>8.7222302799245792</v>
      </c>
    </row>
    <row r="22" spans="1:10">
      <c r="A22" s="1" t="s">
        <v>46</v>
      </c>
      <c r="B22" s="91">
        <f>'Physical Environment'!B22/'$ County by County'!L21</f>
        <v>0</v>
      </c>
      <c r="C22" s="91">
        <f>'Physical Environment'!C22/'$ County by County'!L21</f>
        <v>0</v>
      </c>
      <c r="D22" s="91">
        <f>'Physical Environment'!D22/'$ County by County'!L21</f>
        <v>45.882489549465859</v>
      </c>
      <c r="E22" s="91">
        <f>'Physical Environment'!E22/'$ County by County'!L21</f>
        <v>0</v>
      </c>
      <c r="F22" s="91">
        <f>'Physical Environment'!F22/'$ County by County'!L21</f>
        <v>0</v>
      </c>
      <c r="G22" s="91">
        <f>'Physical Environment'!G22/'$ County by County'!L21</f>
        <v>20.590339061774269</v>
      </c>
      <c r="H22" s="91">
        <f>'Physical Environment'!H22/'$ County by County'!L21</f>
        <v>0</v>
      </c>
      <c r="I22" s="91">
        <f>'Physical Environment'!I22/'$ County by County'!L21</f>
        <v>0</v>
      </c>
      <c r="J22" s="98">
        <f>'Physical Environment'!J22/'$ County by County'!L21</f>
        <v>66.472828611240132</v>
      </c>
    </row>
    <row r="23" spans="1:10">
      <c r="A23" s="1" t="s">
        <v>47</v>
      </c>
      <c r="B23" s="91">
        <f>'Physical Environment'!B23/'$ County by County'!L22</f>
        <v>0</v>
      </c>
      <c r="C23" s="91">
        <f>'Physical Environment'!C23/'$ County by County'!L22</f>
        <v>0</v>
      </c>
      <c r="D23" s="91">
        <f>'Physical Environment'!D23/'$ County by County'!L22</f>
        <v>34.527622831817837</v>
      </c>
      <c r="E23" s="91">
        <f>'Physical Environment'!E23/'$ County by County'!L22</f>
        <v>4.3707495988385421E-2</v>
      </c>
      <c r="F23" s="91">
        <f>'Physical Environment'!F23/'$ County by County'!L22</f>
        <v>0</v>
      </c>
      <c r="G23" s="91">
        <f>'Physical Environment'!G23/'$ County by County'!L22</f>
        <v>56.512798960800794</v>
      </c>
      <c r="H23" s="91">
        <f>'Physical Environment'!H23/'$ County by County'!L22</f>
        <v>0</v>
      </c>
      <c r="I23" s="91">
        <f>'Physical Environment'!I23/'$ County by County'!L22</f>
        <v>5.8631466340643383</v>
      </c>
      <c r="J23" s="98">
        <f>'Physical Environment'!J23/'$ County by County'!L22</f>
        <v>96.947275922671352</v>
      </c>
    </row>
    <row r="24" spans="1:10">
      <c r="A24" s="1" t="s">
        <v>48</v>
      </c>
      <c r="B24" s="91">
        <f>'Physical Environment'!B24/'$ County by County'!L23</f>
        <v>0</v>
      </c>
      <c r="C24" s="91">
        <f>'Physical Environment'!C24/'$ County by County'!L23</f>
        <v>0.87746210959072224</v>
      </c>
      <c r="D24" s="91">
        <f>'Physical Environment'!D24/'$ County by County'!L23</f>
        <v>14.923360127630852</v>
      </c>
      <c r="E24" s="91">
        <f>'Physical Environment'!E24/'$ County by County'!L23</f>
        <v>0</v>
      </c>
      <c r="F24" s="91">
        <f>'Physical Environment'!F24/'$ County by County'!L23</f>
        <v>0.41332760630790943</v>
      </c>
      <c r="G24" s="91">
        <f>'Physical Environment'!G24/'$ County by County'!L23</f>
        <v>28.45278272074615</v>
      </c>
      <c r="H24" s="91">
        <f>'Physical Environment'!H24/'$ County by County'!L23</f>
        <v>1.4349880346075965</v>
      </c>
      <c r="I24" s="91">
        <f>'Physical Environment'!I24/'$ County by County'!L23</f>
        <v>0</v>
      </c>
      <c r="J24" s="98">
        <f>'Physical Environment'!J24/'$ County by County'!L23</f>
        <v>46.101920598883233</v>
      </c>
    </row>
    <row r="25" spans="1:10">
      <c r="A25" s="1" t="s">
        <v>49</v>
      </c>
      <c r="B25" s="91">
        <f>'Physical Environment'!B25/'$ County by County'!L24</f>
        <v>0</v>
      </c>
      <c r="C25" s="91">
        <f>'Physical Environment'!C25/'$ County by County'!L24</f>
        <v>0</v>
      </c>
      <c r="D25" s="91">
        <f>'Physical Environment'!D25/'$ County by County'!L24</f>
        <v>40.956079929073177</v>
      </c>
      <c r="E25" s="91">
        <f>'Physical Environment'!E25/'$ County by County'!L24</f>
        <v>0</v>
      </c>
      <c r="F25" s="91">
        <f>'Physical Environment'!F25/'$ County by County'!L24</f>
        <v>28.937052444929414</v>
      </c>
      <c r="G25" s="91">
        <f>'Physical Environment'!G25/'$ County by County'!L24</f>
        <v>12.020596058105436</v>
      </c>
      <c r="H25" s="91">
        <f>'Physical Environment'!H25/'$ County by County'!L24</f>
        <v>0</v>
      </c>
      <c r="I25" s="91">
        <f>'Physical Environment'!I25/'$ County by County'!L24</f>
        <v>0</v>
      </c>
      <c r="J25" s="98">
        <f>'Physical Environment'!J25/'$ County by County'!L24</f>
        <v>81.91372843210803</v>
      </c>
    </row>
    <row r="26" spans="1:10">
      <c r="A26" s="1" t="s">
        <v>50</v>
      </c>
      <c r="B26" s="91">
        <f>'Physical Environment'!B26/'$ County by County'!L25</f>
        <v>0</v>
      </c>
      <c r="C26" s="91">
        <f>'Physical Environment'!C26/'$ County by County'!L25</f>
        <v>25.368336614890978</v>
      </c>
      <c r="D26" s="91">
        <f>'Physical Environment'!D26/'$ County by County'!L25</f>
        <v>84.997411215634799</v>
      </c>
      <c r="E26" s="91">
        <f>'Physical Environment'!E26/'$ County by County'!L25</f>
        <v>42.672537008677899</v>
      </c>
      <c r="F26" s="91">
        <f>'Physical Environment'!F26/'$ County by County'!L25</f>
        <v>0</v>
      </c>
      <c r="G26" s="91">
        <f>'Physical Environment'!G26/'$ County by County'!L25</f>
        <v>1.4535112666812513</v>
      </c>
      <c r="H26" s="91">
        <f>'Physical Environment'!H26/'$ County by County'!L25</f>
        <v>0</v>
      </c>
      <c r="I26" s="91">
        <f>'Physical Environment'!I26/'$ County by County'!L25</f>
        <v>13.901699117625611</v>
      </c>
      <c r="J26" s="98">
        <f>'Physical Environment'!J26/'$ County by County'!L25</f>
        <v>168.39349522351054</v>
      </c>
    </row>
    <row r="27" spans="1:10">
      <c r="A27" s="1" t="s">
        <v>51</v>
      </c>
      <c r="B27" s="91">
        <f>'Physical Environment'!B27/'$ County by County'!L26</f>
        <v>1.8348055406201194</v>
      </c>
      <c r="C27" s="91">
        <f>'Physical Environment'!C27/'$ County by County'!L26</f>
        <v>0</v>
      </c>
      <c r="D27" s="91">
        <f>'Physical Environment'!D27/'$ County by County'!L26</f>
        <v>51.940113167934044</v>
      </c>
      <c r="E27" s="91">
        <f>'Physical Environment'!E27/'$ County by County'!L26</f>
        <v>0</v>
      </c>
      <c r="F27" s="91">
        <f>'Physical Environment'!F27/'$ County by County'!L26</f>
        <v>64.512379343011503</v>
      </c>
      <c r="G27" s="91">
        <f>'Physical Environment'!G27/'$ County by County'!L26</f>
        <v>9.1211306551962519</v>
      </c>
      <c r="H27" s="91">
        <f>'Physical Environment'!H27/'$ County by County'!L26</f>
        <v>7.6587807563304917</v>
      </c>
      <c r="I27" s="91">
        <f>'Physical Environment'!I27/'$ County by County'!L26</f>
        <v>18.31144225106895</v>
      </c>
      <c r="J27" s="98">
        <f>'Physical Environment'!J27/'$ County by County'!L26</f>
        <v>153.37865171416135</v>
      </c>
    </row>
    <row r="28" spans="1:10">
      <c r="A28" s="1" t="s">
        <v>52</v>
      </c>
      <c r="B28" s="91">
        <f>'Physical Environment'!B28/'$ County by County'!L27</f>
        <v>0</v>
      </c>
      <c r="C28" s="91">
        <f>'Physical Environment'!C28/'$ County by County'!L27</f>
        <v>39.565322571777308</v>
      </c>
      <c r="D28" s="91">
        <f>'Physical Environment'!D28/'$ County by County'!L27</f>
        <v>40.74624756710395</v>
      </c>
      <c r="E28" s="91">
        <f>'Physical Environment'!E28/'$ County by County'!L27</f>
        <v>41.269278983076937</v>
      </c>
      <c r="F28" s="91">
        <f>'Physical Environment'!F28/'$ County by County'!L27</f>
        <v>88.596084274419681</v>
      </c>
      <c r="G28" s="91">
        <f>'Physical Environment'!G28/'$ County by County'!L27</f>
        <v>5.0776767354658512</v>
      </c>
      <c r="H28" s="91">
        <f>'Physical Environment'!H28/'$ County by County'!L27</f>
        <v>8.8246060632717924</v>
      </c>
      <c r="I28" s="91">
        <f>'Physical Environment'!I28/'$ County by County'!L27</f>
        <v>5.7185427914801905E-2</v>
      </c>
      <c r="J28" s="98">
        <f>'Physical Environment'!J28/'$ County by County'!L27</f>
        <v>224.13640162303031</v>
      </c>
    </row>
    <row r="29" spans="1:10">
      <c r="A29" s="1" t="s">
        <v>53</v>
      </c>
      <c r="B29" s="91">
        <f>'Physical Environment'!B29/'$ County by County'!L28</f>
        <v>0</v>
      </c>
      <c r="C29" s="91">
        <f>'Physical Environment'!C29/'$ County by County'!L28</f>
        <v>0</v>
      </c>
      <c r="D29" s="91">
        <f>'Physical Environment'!D29/'$ County by County'!L28</f>
        <v>77.236914762380309</v>
      </c>
      <c r="E29" s="91">
        <f>'Physical Environment'!E29/'$ County by County'!L28</f>
        <v>4.1414556776126418E-2</v>
      </c>
      <c r="F29" s="91">
        <f>'Physical Environment'!F29/'$ County by County'!L28</f>
        <v>0</v>
      </c>
      <c r="G29" s="91">
        <f>'Physical Environment'!G29/'$ County by County'!L28</f>
        <v>57.959730952241088</v>
      </c>
      <c r="H29" s="91">
        <f>'Physical Environment'!H29/'$ County by County'!L28</f>
        <v>0</v>
      </c>
      <c r="I29" s="91">
        <f>'Physical Environment'!I29/'$ County by County'!L28</f>
        <v>21.669036010103977</v>
      </c>
      <c r="J29" s="98">
        <f>'Physical Environment'!J29/'$ County by County'!L28</f>
        <v>156.90709628150151</v>
      </c>
    </row>
    <row r="30" spans="1:10">
      <c r="A30" s="1" t="s">
        <v>54</v>
      </c>
      <c r="B30" s="91">
        <f>'Physical Environment'!B30/'$ County by County'!L29</f>
        <v>0</v>
      </c>
      <c r="C30" s="91">
        <f>'Physical Environment'!C30/'$ County by County'!L29</f>
        <v>0</v>
      </c>
      <c r="D30" s="91">
        <f>'Physical Environment'!D30/'$ County by County'!L29</f>
        <v>67.394007258743912</v>
      </c>
      <c r="E30" s="91">
        <f>'Physical Environment'!E30/'$ County by County'!L29</f>
        <v>0</v>
      </c>
      <c r="F30" s="91">
        <f>'Physical Environment'!F30/'$ County by County'!L29</f>
        <v>166.15632399576018</v>
      </c>
      <c r="G30" s="91">
        <f>'Physical Environment'!G30/'$ County by County'!L29</f>
        <v>16.255599571377406</v>
      </c>
      <c r="H30" s="91">
        <f>'Physical Environment'!H30/'$ County by County'!L29</f>
        <v>24.428007064442738</v>
      </c>
      <c r="I30" s="91">
        <f>'Physical Environment'!I30/'$ County by County'!L29</f>
        <v>0.63866361391486415</v>
      </c>
      <c r="J30" s="98">
        <f>'Physical Environment'!J30/'$ County by County'!L29</f>
        <v>274.87260150423913</v>
      </c>
    </row>
    <row r="31" spans="1:10">
      <c r="A31" s="1" t="s">
        <v>55</v>
      </c>
      <c r="B31" s="91">
        <f>'Physical Environment'!B31/'$ County by County'!L30</f>
        <v>0</v>
      </c>
      <c r="C31" s="91">
        <f>'Physical Environment'!C31/'$ County by County'!L30</f>
        <v>0</v>
      </c>
      <c r="D31" s="91">
        <f>'Physical Environment'!D31/'$ County by County'!L30</f>
        <v>8.1680851063829785</v>
      </c>
      <c r="E31" s="91">
        <f>'Physical Environment'!E31/'$ County by County'!L30</f>
        <v>0</v>
      </c>
      <c r="F31" s="91">
        <f>'Physical Environment'!F31/'$ County by County'!L30</f>
        <v>0</v>
      </c>
      <c r="G31" s="91">
        <f>'Physical Environment'!G31/'$ County by County'!L30</f>
        <v>8.0776348342404756</v>
      </c>
      <c r="H31" s="91">
        <f>'Physical Environment'!H31/'$ County by County'!L30</f>
        <v>0</v>
      </c>
      <c r="I31" s="91">
        <f>'Physical Environment'!I31/'$ County by County'!L30</f>
        <v>0</v>
      </c>
      <c r="J31" s="98">
        <f>'Physical Environment'!J31/'$ County by County'!L30</f>
        <v>16.245719940623452</v>
      </c>
    </row>
    <row r="32" spans="1:10">
      <c r="A32" s="1" t="s">
        <v>56</v>
      </c>
      <c r="B32" s="91">
        <f>'Physical Environment'!B32/'$ County by County'!L31</f>
        <v>0</v>
      </c>
      <c r="C32" s="91">
        <f>'Physical Environment'!C32/'$ County by County'!L31</f>
        <v>0</v>
      </c>
      <c r="D32" s="91">
        <f>'Physical Environment'!D32/'$ County by County'!L31</f>
        <v>98.443952148870181</v>
      </c>
      <c r="E32" s="91">
        <f>'Physical Environment'!E32/'$ County by County'!L31</f>
        <v>0</v>
      </c>
      <c r="F32" s="91">
        <f>'Physical Environment'!F32/'$ County by County'!L31</f>
        <v>259.18846417207072</v>
      </c>
      <c r="G32" s="91">
        <f>'Physical Environment'!G32/'$ County by County'!L31</f>
        <v>2.5866194062915375</v>
      </c>
      <c r="H32" s="91">
        <f>'Physical Environment'!H32/'$ County by County'!L31</f>
        <v>12.770176286569729</v>
      </c>
      <c r="I32" s="91">
        <f>'Physical Environment'!I32/'$ County by County'!L31</f>
        <v>0.11413649118567151</v>
      </c>
      <c r="J32" s="98">
        <f>'Physical Environment'!J32/'$ County by County'!L31</f>
        <v>373.10334850498782</v>
      </c>
    </row>
    <row r="33" spans="1:10">
      <c r="A33" s="1" t="s">
        <v>57</v>
      </c>
      <c r="B33" s="91">
        <f>'Physical Environment'!B33/'$ County by County'!L32</f>
        <v>0</v>
      </c>
      <c r="C33" s="91">
        <f>'Physical Environment'!C33/'$ County by County'!L32</f>
        <v>0</v>
      </c>
      <c r="D33" s="91">
        <f>'Physical Environment'!D33/'$ County by County'!L32</f>
        <v>5.6794398825816179</v>
      </c>
      <c r="E33" s="91">
        <f>'Physical Environment'!E33/'$ County by County'!L32</f>
        <v>0</v>
      </c>
      <c r="F33" s="91">
        <f>'Physical Environment'!F33/'$ County by County'!L32</f>
        <v>19.171288032052043</v>
      </c>
      <c r="G33" s="91">
        <f>'Physical Environment'!G33/'$ County by County'!L32</f>
        <v>7.2299377206553217</v>
      </c>
      <c r="H33" s="91">
        <f>'Physical Environment'!H33/'$ County by County'!L32</f>
        <v>0</v>
      </c>
      <c r="I33" s="91">
        <f>'Physical Environment'!I33/'$ County by County'!L32</f>
        <v>6.7198222856916179E-2</v>
      </c>
      <c r="J33" s="98">
        <f>'Physical Environment'!J33/'$ County by County'!L32</f>
        <v>32.147863858145904</v>
      </c>
    </row>
    <row r="34" spans="1:10">
      <c r="A34" s="1" t="s">
        <v>58</v>
      </c>
      <c r="B34" s="91">
        <f>'Physical Environment'!B34/'$ County by County'!L33</f>
        <v>0</v>
      </c>
      <c r="C34" s="91">
        <f>'Physical Environment'!C34/'$ County by County'!L33</f>
        <v>0</v>
      </c>
      <c r="D34" s="91">
        <f>'Physical Environment'!D34/'$ County by County'!L33</f>
        <v>110.38683183902539</v>
      </c>
      <c r="E34" s="91">
        <f>'Physical Environment'!E34/'$ County by County'!L33</f>
        <v>0</v>
      </c>
      <c r="F34" s="91">
        <f>'Physical Environment'!F34/'$ County by County'!L33</f>
        <v>0</v>
      </c>
      <c r="G34" s="91">
        <f>'Physical Environment'!G34/'$ County by County'!L33</f>
        <v>18.815481486551228</v>
      </c>
      <c r="H34" s="91">
        <f>'Physical Environment'!H34/'$ County by County'!L33</f>
        <v>0</v>
      </c>
      <c r="I34" s="91">
        <f>'Physical Environment'!I34/'$ County by County'!L33</f>
        <v>0</v>
      </c>
      <c r="J34" s="98">
        <f>'Physical Environment'!J34/'$ County by County'!L33</f>
        <v>129.20231332557663</v>
      </c>
    </row>
    <row r="35" spans="1:10">
      <c r="A35" s="1" t="s">
        <v>59</v>
      </c>
      <c r="B35" s="91">
        <f>'Physical Environment'!B35/'$ County by County'!L34</f>
        <v>0</v>
      </c>
      <c r="C35" s="91">
        <f>'Physical Environment'!C35/'$ County by County'!L34</f>
        <v>0</v>
      </c>
      <c r="D35" s="91">
        <f>'Physical Environment'!D35/'$ County by County'!L34</f>
        <v>58.685104375515984</v>
      </c>
      <c r="E35" s="91">
        <f>'Physical Environment'!E35/'$ County by County'!L34</f>
        <v>0</v>
      </c>
      <c r="F35" s="91">
        <f>'Physical Environment'!F35/'$ County by County'!L34</f>
        <v>0</v>
      </c>
      <c r="G35" s="91">
        <f>'Physical Environment'!G35/'$ County by County'!L34</f>
        <v>38.897629437433658</v>
      </c>
      <c r="H35" s="91">
        <f>'Physical Environment'!H35/'$ County by County'!L34</f>
        <v>0</v>
      </c>
      <c r="I35" s="91">
        <f>'Physical Environment'!I35/'$ County by County'!L34</f>
        <v>0</v>
      </c>
      <c r="J35" s="98">
        <f>'Physical Environment'!J35/'$ County by County'!L34</f>
        <v>97.582733812949641</v>
      </c>
    </row>
    <row r="36" spans="1:10">
      <c r="A36" s="1" t="s">
        <v>60</v>
      </c>
      <c r="B36" s="91">
        <f>'Physical Environment'!B36/'$ County by County'!L35</f>
        <v>0</v>
      </c>
      <c r="C36" s="91">
        <f>'Physical Environment'!C36/'$ County by County'!L35</f>
        <v>0</v>
      </c>
      <c r="D36" s="91">
        <f>'Physical Environment'!D36/'$ County by County'!L35</f>
        <v>46.117986639495484</v>
      </c>
      <c r="E36" s="91">
        <f>'Physical Environment'!E36/'$ County by County'!L35</f>
        <v>0</v>
      </c>
      <c r="F36" s="91">
        <f>'Physical Environment'!F36/'$ County by County'!L35</f>
        <v>0</v>
      </c>
      <c r="G36" s="91">
        <f>'Physical Environment'!G36/'$ County by County'!L35</f>
        <v>4.0125164293207609</v>
      </c>
      <c r="H36" s="91">
        <f>'Physical Environment'!H36/'$ County by County'!L35</f>
        <v>3.1004087735587418</v>
      </c>
      <c r="I36" s="91">
        <f>'Physical Environment'!I36/'$ County by County'!L35</f>
        <v>0</v>
      </c>
      <c r="J36" s="98">
        <f>'Physical Environment'!J36/'$ County by County'!L35</f>
        <v>53.230911842374987</v>
      </c>
    </row>
    <row r="37" spans="1:10">
      <c r="A37" s="1" t="s">
        <v>61</v>
      </c>
      <c r="B37" s="91">
        <f>'Physical Environment'!B37/'$ County by County'!L36</f>
        <v>0</v>
      </c>
      <c r="C37" s="91">
        <f>'Physical Environment'!C37/'$ County by County'!L36</f>
        <v>0</v>
      </c>
      <c r="D37" s="91">
        <f>'Physical Environment'!D37/'$ County by County'!L36</f>
        <v>113.17188618519388</v>
      </c>
      <c r="E37" s="91">
        <f>'Physical Environment'!E37/'$ County by County'!L36</f>
        <v>0</v>
      </c>
      <c r="F37" s="91">
        <f>'Physical Environment'!F37/'$ County by County'!L36</f>
        <v>220.87974681732018</v>
      </c>
      <c r="G37" s="91">
        <f>'Physical Environment'!G37/'$ County by County'!L36</f>
        <v>17.017632876524051</v>
      </c>
      <c r="H37" s="91">
        <f>'Physical Environment'!H37/'$ County by County'!L36</f>
        <v>3.4980843789550846E-2</v>
      </c>
      <c r="I37" s="91">
        <f>'Physical Environment'!I37/'$ County by County'!L36</f>
        <v>0.89063922756661718</v>
      </c>
      <c r="J37" s="98">
        <f>'Physical Environment'!J37/'$ County by County'!L36</f>
        <v>351.99488595039429</v>
      </c>
    </row>
    <row r="38" spans="1:10">
      <c r="A38" s="1" t="s">
        <v>62</v>
      </c>
      <c r="B38" s="91">
        <f>'Physical Environment'!B38/'$ County by County'!L37</f>
        <v>0</v>
      </c>
      <c r="C38" s="91">
        <f>'Physical Environment'!C38/'$ County by County'!L37</f>
        <v>0</v>
      </c>
      <c r="D38" s="91">
        <f>'Physical Environment'!D38/'$ County by County'!L37</f>
        <v>40.669700137895582</v>
      </c>
      <c r="E38" s="91">
        <f>'Physical Environment'!E38/'$ County by County'!L37</f>
        <v>2.2156763309355019</v>
      </c>
      <c r="F38" s="91">
        <f>'Physical Environment'!F38/'$ County by County'!L37</f>
        <v>0</v>
      </c>
      <c r="G38" s="91">
        <f>'Physical Environment'!G38/'$ County by County'!L37</f>
        <v>13.540203335197413</v>
      </c>
      <c r="H38" s="91">
        <f>'Physical Environment'!H38/'$ County by County'!L37</f>
        <v>19.215669384054824</v>
      </c>
      <c r="I38" s="91">
        <f>'Physical Environment'!I38/'$ County by County'!L37</f>
        <v>8.193178857863348</v>
      </c>
      <c r="J38" s="98">
        <f>'Physical Environment'!J38/'$ County by County'!L37</f>
        <v>83.834428045946666</v>
      </c>
    </row>
    <row r="39" spans="1:10">
      <c r="A39" s="1" t="s">
        <v>63</v>
      </c>
      <c r="B39" s="91">
        <f>'Physical Environment'!B39/'$ County by County'!L38</f>
        <v>0</v>
      </c>
      <c r="C39" s="91">
        <f>'Physical Environment'!C39/'$ County by County'!L38</f>
        <v>5.0979153968060462</v>
      </c>
      <c r="D39" s="91">
        <f>'Physical Environment'!D39/'$ County by County'!L38</f>
        <v>56.850908204315495</v>
      </c>
      <c r="E39" s="91">
        <f>'Physical Environment'!E39/'$ County by County'!L38</f>
        <v>0</v>
      </c>
      <c r="F39" s="91">
        <f>'Physical Environment'!F39/'$ County by County'!L38</f>
        <v>0</v>
      </c>
      <c r="G39" s="91">
        <f>'Physical Environment'!G39/'$ County by County'!L38</f>
        <v>13.090674143605998</v>
      </c>
      <c r="H39" s="91">
        <f>'Physical Environment'!H39/'$ County by County'!L38</f>
        <v>0</v>
      </c>
      <c r="I39" s="91">
        <f>'Physical Environment'!I39/'$ County by County'!L38</f>
        <v>0</v>
      </c>
      <c r="J39" s="98">
        <f>'Physical Environment'!J39/'$ County by County'!L38</f>
        <v>75.039497744727541</v>
      </c>
    </row>
    <row r="40" spans="1:10">
      <c r="A40" s="1" t="s">
        <v>64</v>
      </c>
      <c r="B40" s="91">
        <f>'Physical Environment'!B40/'$ County by County'!L39</f>
        <v>0</v>
      </c>
      <c r="C40" s="91">
        <f>'Physical Environment'!C40/'$ County by County'!L39</f>
        <v>49.36942309897924</v>
      </c>
      <c r="D40" s="91">
        <f>'Physical Environment'!D40/'$ County by County'!L39</f>
        <v>60.631723821539168</v>
      </c>
      <c r="E40" s="91">
        <f>'Physical Environment'!E40/'$ County by County'!L39</f>
        <v>0</v>
      </c>
      <c r="F40" s="91">
        <f>'Physical Environment'!F40/'$ County by County'!L39</f>
        <v>0</v>
      </c>
      <c r="G40" s="91">
        <f>'Physical Environment'!G40/'$ County by County'!L39</f>
        <v>9.8486064915701341</v>
      </c>
      <c r="H40" s="91">
        <f>'Physical Environment'!H40/'$ County by County'!L39</f>
        <v>0</v>
      </c>
      <c r="I40" s="91">
        <f>'Physical Environment'!I40/'$ County by County'!L39</f>
        <v>0</v>
      </c>
      <c r="J40" s="98">
        <f>'Physical Environment'!J40/'$ County by County'!L39</f>
        <v>119.84975341208855</v>
      </c>
    </row>
    <row r="41" spans="1:10">
      <c r="A41" s="1" t="s">
        <v>65</v>
      </c>
      <c r="B41" s="91">
        <f>'Physical Environment'!B41/'$ County by County'!L40</f>
        <v>0</v>
      </c>
      <c r="C41" s="91">
        <f>'Physical Environment'!C41/'$ County by County'!L40</f>
        <v>0</v>
      </c>
      <c r="D41" s="91">
        <f>'Physical Environment'!D41/'$ County by County'!L40</f>
        <v>109.05749083965526</v>
      </c>
      <c r="E41" s="91">
        <f>'Physical Environment'!E41/'$ County by County'!L40</f>
        <v>0</v>
      </c>
      <c r="F41" s="91">
        <f>'Physical Environment'!F41/'$ County by County'!L40</f>
        <v>0</v>
      </c>
      <c r="G41" s="91">
        <f>'Physical Environment'!G41/'$ County by County'!L40</f>
        <v>12.894049646488105</v>
      </c>
      <c r="H41" s="91">
        <f>'Physical Environment'!H41/'$ County by County'!L40</f>
        <v>0</v>
      </c>
      <c r="I41" s="91">
        <f>'Physical Environment'!I41/'$ County by County'!L40</f>
        <v>0.32285699540692575</v>
      </c>
      <c r="J41" s="98">
        <f>'Physical Environment'!J41/'$ County by County'!L40</f>
        <v>122.2743974815503</v>
      </c>
    </row>
    <row r="42" spans="1:10">
      <c r="A42" s="1" t="s">
        <v>66</v>
      </c>
      <c r="B42" s="91">
        <f>'Physical Environment'!B42/'$ County by County'!L41</f>
        <v>0</v>
      </c>
      <c r="C42" s="91">
        <f>'Physical Environment'!C42/'$ County by County'!L41</f>
        <v>47.168788064493384</v>
      </c>
      <c r="D42" s="91">
        <f>'Physical Environment'!D42/'$ County by County'!L41</f>
        <v>94.286055176228771</v>
      </c>
      <c r="E42" s="91">
        <f>'Physical Environment'!E42/'$ County by County'!L41</f>
        <v>82.433524412796714</v>
      </c>
      <c r="F42" s="91">
        <f>'Physical Environment'!F42/'$ County by County'!L41</f>
        <v>168.53588298778141</v>
      </c>
      <c r="G42" s="91">
        <f>'Physical Environment'!G42/'$ County by County'!L41</f>
        <v>12.0125168798911</v>
      </c>
      <c r="H42" s="91">
        <f>'Physical Environment'!H42/'$ County by County'!L41</f>
        <v>14.857015797951092</v>
      </c>
      <c r="I42" s="91">
        <f>'Physical Environment'!I42/'$ County by County'!L41</f>
        <v>9.2683482382545783</v>
      </c>
      <c r="J42" s="98">
        <f>'Physical Environment'!J42/'$ County by County'!L41</f>
        <v>428.56213155739704</v>
      </c>
    </row>
    <row r="43" spans="1:10">
      <c r="A43" s="1" t="s">
        <v>67</v>
      </c>
      <c r="B43" s="91">
        <f>'Physical Environment'!B43/'$ County by County'!L42</f>
        <v>0</v>
      </c>
      <c r="C43" s="91">
        <f>'Physical Environment'!C43/'$ County by County'!L42</f>
        <v>13.548792184775545</v>
      </c>
      <c r="D43" s="91">
        <f>'Physical Environment'!D43/'$ County by County'!L42</f>
        <v>42.327210987582568</v>
      </c>
      <c r="E43" s="91">
        <f>'Physical Environment'!E43/'$ County by County'!L42</f>
        <v>9.1667119997022333</v>
      </c>
      <c r="F43" s="91">
        <f>'Physical Environment'!F43/'$ County by County'!L42</f>
        <v>54.693655570093938</v>
      </c>
      <c r="G43" s="91">
        <f>'Physical Environment'!G43/'$ County by County'!L42</f>
        <v>2.5857266790163398</v>
      </c>
      <c r="H43" s="91">
        <f>'Physical Environment'!H43/'$ County by County'!L42</f>
        <v>13.425536910157559</v>
      </c>
      <c r="I43" s="91">
        <f>'Physical Environment'!I43/'$ County by County'!L42</f>
        <v>0</v>
      </c>
      <c r="J43" s="98">
        <f>'Physical Environment'!J43/'$ County by County'!L42</f>
        <v>135.74763433132819</v>
      </c>
    </row>
    <row r="44" spans="1:10">
      <c r="A44" s="1" t="s">
        <v>68</v>
      </c>
      <c r="B44" s="91">
        <f>'Physical Environment'!B44/'$ County by County'!L43</f>
        <v>0</v>
      </c>
      <c r="C44" s="91">
        <f>'Physical Environment'!C44/'$ County by County'!L43</f>
        <v>0</v>
      </c>
      <c r="D44" s="91">
        <f>'Physical Environment'!D44/'$ County by County'!L43</f>
        <v>131.56027891414305</v>
      </c>
      <c r="E44" s="91">
        <f>'Physical Environment'!E44/'$ County by County'!L43</f>
        <v>0</v>
      </c>
      <c r="F44" s="91">
        <f>'Physical Environment'!F44/'$ County by County'!L43</f>
        <v>215.52142175634876</v>
      </c>
      <c r="G44" s="91">
        <f>'Physical Environment'!G44/'$ County by County'!L43</f>
        <v>60.769209656127877</v>
      </c>
      <c r="H44" s="91">
        <f>'Physical Environment'!H44/'$ County by County'!L43</f>
        <v>49.505665851968999</v>
      </c>
      <c r="I44" s="91">
        <f>'Physical Environment'!I44/'$ County by County'!L43</f>
        <v>0</v>
      </c>
      <c r="J44" s="98">
        <f>'Physical Environment'!J44/'$ County by County'!L43</f>
        <v>457.35657617858868</v>
      </c>
    </row>
    <row r="45" spans="1:10">
      <c r="A45" s="1" t="s">
        <v>69</v>
      </c>
      <c r="B45" s="91">
        <f>'Physical Environment'!B45/'$ County by County'!L44</f>
        <v>0</v>
      </c>
      <c r="C45" s="91">
        <f>'Physical Environment'!C45/'$ County by County'!L44</f>
        <v>0</v>
      </c>
      <c r="D45" s="91">
        <f>'Physical Environment'!D45/'$ County by County'!L44</f>
        <v>91.113767477976523</v>
      </c>
      <c r="E45" s="91">
        <f>'Physical Environment'!E45/'$ County by County'!L44</f>
        <v>0</v>
      </c>
      <c r="F45" s="91">
        <f>'Physical Environment'!F45/'$ County by County'!L44</f>
        <v>213.96531509116528</v>
      </c>
      <c r="G45" s="91">
        <f>'Physical Environment'!G45/'$ County by County'!L44</f>
        <v>3.0289676442121034</v>
      </c>
      <c r="H45" s="91">
        <f>'Physical Environment'!H45/'$ County by County'!L44</f>
        <v>4.0102096354665075</v>
      </c>
      <c r="I45" s="91">
        <f>'Physical Environment'!I45/'$ County by County'!L44</f>
        <v>34.06865967091916</v>
      </c>
      <c r="J45" s="98">
        <f>'Physical Environment'!J45/'$ County by County'!L44</f>
        <v>346.18691951973955</v>
      </c>
    </row>
    <row r="46" spans="1:10">
      <c r="A46" s="1" t="s">
        <v>70</v>
      </c>
      <c r="B46" s="91">
        <f>'Physical Environment'!B46/'$ County by County'!L45</f>
        <v>0</v>
      </c>
      <c r="C46" s="91">
        <f>'Physical Environment'!C46/'$ County by County'!L45</f>
        <v>0</v>
      </c>
      <c r="D46" s="91">
        <f>'Physical Environment'!D46/'$ County by County'!L45</f>
        <v>260.92937871477062</v>
      </c>
      <c r="E46" s="91">
        <f>'Physical Environment'!E46/'$ County by County'!L45</f>
        <v>264.41514390875159</v>
      </c>
      <c r="F46" s="91">
        <f>'Physical Environment'!F46/'$ County by County'!L45</f>
        <v>0</v>
      </c>
      <c r="G46" s="91">
        <f>'Physical Environment'!G46/'$ County by County'!L45</f>
        <v>40.646659470145273</v>
      </c>
      <c r="H46" s="91">
        <f>'Physical Environment'!H46/'$ County by County'!L45</f>
        <v>0</v>
      </c>
      <c r="I46" s="91">
        <f>'Physical Environment'!I46/'$ County by County'!L45</f>
        <v>2.794925151842266</v>
      </c>
      <c r="J46" s="98">
        <f>'Physical Environment'!J46/'$ County by County'!L45</f>
        <v>568.78610724550981</v>
      </c>
    </row>
    <row r="47" spans="1:10">
      <c r="A47" s="1" t="s">
        <v>71</v>
      </c>
      <c r="B47" s="91">
        <f>'Physical Environment'!B47/'$ County by County'!L46</f>
        <v>0</v>
      </c>
      <c r="C47" s="91">
        <f>'Physical Environment'!C47/'$ County by County'!L46</f>
        <v>1.1472108978820721</v>
      </c>
      <c r="D47" s="91">
        <f>'Physical Environment'!D47/'$ County by County'!L46</f>
        <v>18.079907029929402</v>
      </c>
      <c r="E47" s="91">
        <f>'Physical Environment'!E47/'$ County by County'!L46</f>
        <v>1.6478945013423487</v>
      </c>
      <c r="F47" s="91">
        <f>'Physical Environment'!F47/'$ County by County'!L46</f>
        <v>25.291202644923935</v>
      </c>
      <c r="G47" s="91">
        <f>'Physical Environment'!G47/'$ County by County'!L46</f>
        <v>4.6453589539624138</v>
      </c>
      <c r="H47" s="91">
        <f>'Physical Environment'!H47/'$ County by County'!L46</f>
        <v>10.917520135229193</v>
      </c>
      <c r="I47" s="91">
        <f>'Physical Environment'!I47/'$ County by County'!L46</f>
        <v>25.814929899572437</v>
      </c>
      <c r="J47" s="98">
        <f>'Physical Environment'!J47/'$ County by County'!L46</f>
        <v>87.5440240628418</v>
      </c>
    </row>
    <row r="48" spans="1:10">
      <c r="A48" s="1" t="s">
        <v>72</v>
      </c>
      <c r="B48" s="91">
        <f>'Physical Environment'!B48/'$ County by County'!L47</f>
        <v>0</v>
      </c>
      <c r="C48" s="91">
        <f>'Physical Environment'!C48/'$ County by County'!L47</f>
        <v>0</v>
      </c>
      <c r="D48" s="91">
        <f>'Physical Environment'!D48/'$ County by County'!L47</f>
        <v>46.308791332460302</v>
      </c>
      <c r="E48" s="91">
        <f>'Physical Environment'!E48/'$ County by County'!L47</f>
        <v>0</v>
      </c>
      <c r="F48" s="91">
        <f>'Physical Environment'!F48/'$ County by County'!L47</f>
        <v>137.25668583237845</v>
      </c>
      <c r="G48" s="91">
        <f>'Physical Environment'!G48/'$ County by County'!L47</f>
        <v>2.1740567195940415</v>
      </c>
      <c r="H48" s="91">
        <f>'Physical Environment'!H48/'$ County by County'!L47</f>
        <v>6.5179243738746111</v>
      </c>
      <c r="I48" s="91">
        <f>'Physical Environment'!I48/'$ County by County'!L47</f>
        <v>0</v>
      </c>
      <c r="J48" s="98">
        <f>'Physical Environment'!J48/'$ County by County'!L47</f>
        <v>192.25745825830742</v>
      </c>
    </row>
    <row r="49" spans="1:10">
      <c r="A49" s="1" t="s">
        <v>73</v>
      </c>
      <c r="B49" s="91">
        <f>'Physical Environment'!B49/'$ County by County'!L48</f>
        <v>0</v>
      </c>
      <c r="C49" s="91">
        <f>'Physical Environment'!C49/'$ County by County'!L48</f>
        <v>0.27180359747204669</v>
      </c>
      <c r="D49" s="91">
        <f>'Physical Environment'!D49/'$ County by County'!L48</f>
        <v>68.449805542051536</v>
      </c>
      <c r="E49" s="91">
        <f>'Physical Environment'!E49/'$ County by County'!L48</f>
        <v>0</v>
      </c>
      <c r="F49" s="91">
        <f>'Physical Environment'!F49/'$ County by County'!L48</f>
        <v>0</v>
      </c>
      <c r="G49" s="91">
        <f>'Physical Environment'!G49/'$ County by County'!L48</f>
        <v>5.6335926105979581</v>
      </c>
      <c r="H49" s="91">
        <f>'Physical Environment'!H49/'$ County by County'!L48</f>
        <v>0</v>
      </c>
      <c r="I49" s="91">
        <f>'Physical Environment'!I49/'$ County by County'!L48</f>
        <v>0</v>
      </c>
      <c r="J49" s="98">
        <f>'Physical Environment'!J49/'$ County by County'!L48</f>
        <v>74.355201750121537</v>
      </c>
    </row>
    <row r="50" spans="1:10">
      <c r="A50" s="1" t="s">
        <v>74</v>
      </c>
      <c r="B50" s="91">
        <f>'Physical Environment'!B50/'$ County by County'!L49</f>
        <v>0</v>
      </c>
      <c r="C50" s="91">
        <f>'Physical Environment'!C50/'$ County by County'!L49</f>
        <v>0</v>
      </c>
      <c r="D50" s="91">
        <f>'Physical Environment'!D50/'$ County by County'!L49</f>
        <v>52.135915760952294</v>
      </c>
      <c r="E50" s="91">
        <f>'Physical Environment'!E50/'$ County by County'!L49</f>
        <v>0</v>
      </c>
      <c r="F50" s="91">
        <f>'Physical Environment'!F50/'$ County by County'!L49</f>
        <v>160.72405851371511</v>
      </c>
      <c r="G50" s="91">
        <f>'Physical Environment'!G50/'$ County by County'!L49</f>
        <v>11.812258349316528</v>
      </c>
      <c r="H50" s="91">
        <f>'Physical Environment'!H50/'$ County by County'!L49</f>
        <v>13.704848235759734</v>
      </c>
      <c r="I50" s="91">
        <f>'Physical Environment'!I50/'$ County by County'!L49</f>
        <v>2.1679887052089994</v>
      </c>
      <c r="J50" s="98">
        <f>'Physical Environment'!J50/'$ County by County'!L49</f>
        <v>240.54506956495266</v>
      </c>
    </row>
    <row r="51" spans="1:10">
      <c r="A51" s="1" t="s">
        <v>75</v>
      </c>
      <c r="B51" s="91">
        <f>'Physical Environment'!B51/'$ County by County'!L50</f>
        <v>0</v>
      </c>
      <c r="C51" s="91">
        <f>'Physical Environment'!C51/'$ County by County'!L50</f>
        <v>0</v>
      </c>
      <c r="D51" s="91">
        <f>'Physical Environment'!D51/'$ County by County'!L50</f>
        <v>49.81526832418087</v>
      </c>
      <c r="E51" s="91">
        <f>'Physical Environment'!E51/'$ County by County'!L50</f>
        <v>0</v>
      </c>
      <c r="F51" s="91">
        <f>'Physical Environment'!F51/'$ County by County'!L50</f>
        <v>0</v>
      </c>
      <c r="G51" s="91">
        <f>'Physical Environment'!G51/'$ County by County'!L50</f>
        <v>8.5130089392027575</v>
      </c>
      <c r="H51" s="91">
        <f>'Physical Environment'!H51/'$ County by County'!L50</f>
        <v>3.3122856279656649</v>
      </c>
      <c r="I51" s="91">
        <f>'Physical Environment'!I51/'$ County by County'!L50</f>
        <v>0</v>
      </c>
      <c r="J51" s="98">
        <f>'Physical Environment'!J51/'$ County by County'!L50</f>
        <v>61.64056289134929</v>
      </c>
    </row>
    <row r="52" spans="1:10">
      <c r="A52" s="1" t="s">
        <v>76</v>
      </c>
      <c r="B52" s="91">
        <f>'Physical Environment'!B52/'$ County by County'!L51</f>
        <v>0</v>
      </c>
      <c r="C52" s="91">
        <f>'Physical Environment'!C52/'$ County by County'!L51</f>
        <v>0</v>
      </c>
      <c r="D52" s="91">
        <f>'Physical Environment'!D52/'$ County by County'!L51</f>
        <v>180.35051593048516</v>
      </c>
      <c r="E52" s="91">
        <f>'Physical Environment'!E52/'$ County by County'!L51</f>
        <v>0</v>
      </c>
      <c r="F52" s="91">
        <f>'Physical Environment'!F52/'$ County by County'!L51</f>
        <v>126.52078996198406</v>
      </c>
      <c r="G52" s="91">
        <f>'Physical Environment'!G52/'$ County by County'!L51</f>
        <v>21.273233136087981</v>
      </c>
      <c r="H52" s="91">
        <f>'Physical Environment'!H52/'$ County by County'!L51</f>
        <v>0</v>
      </c>
      <c r="I52" s="91">
        <f>'Physical Environment'!I52/'$ County by County'!L51</f>
        <v>0</v>
      </c>
      <c r="J52" s="98">
        <f>'Physical Environment'!J52/'$ County by County'!L51</f>
        <v>328.14453902855723</v>
      </c>
    </row>
    <row r="53" spans="1:10">
      <c r="A53" s="1" t="s">
        <v>77</v>
      </c>
      <c r="B53" s="91">
        <f>'Physical Environment'!B53/'$ County by County'!L52</f>
        <v>0</v>
      </c>
      <c r="C53" s="91">
        <f>'Physical Environment'!C53/'$ County by County'!L52</f>
        <v>67.936281537405904</v>
      </c>
      <c r="D53" s="91">
        <f>'Physical Environment'!D53/'$ County by County'!L52</f>
        <v>64.511804219422629</v>
      </c>
      <c r="E53" s="91">
        <f>'Physical Environment'!E53/'$ County by County'!L52</f>
        <v>50.082695779588654</v>
      </c>
      <c r="F53" s="91">
        <f>'Physical Environment'!F53/'$ County by County'!L52</f>
        <v>33.960508909273912</v>
      </c>
      <c r="G53" s="91">
        <f>'Physical Environment'!G53/'$ County by County'!L52</f>
        <v>6.2910389176384047</v>
      </c>
      <c r="H53" s="91">
        <f>'Physical Environment'!H53/'$ County by County'!L52</f>
        <v>30.691077279621283</v>
      </c>
      <c r="I53" s="91">
        <f>'Physical Environment'!I53/'$ County by County'!L52</f>
        <v>0</v>
      </c>
      <c r="J53" s="98">
        <f>'Physical Environment'!J53/'$ County by County'!L52</f>
        <v>253.47340664295078</v>
      </c>
    </row>
    <row r="54" spans="1:10">
      <c r="A54" s="1" t="s">
        <v>78</v>
      </c>
      <c r="B54" s="91">
        <f>'Physical Environment'!B54/'$ County by County'!L53</f>
        <v>0</v>
      </c>
      <c r="C54" s="91">
        <f>'Physical Environment'!C54/'$ County by County'!L53</f>
        <v>84.179952661270292</v>
      </c>
      <c r="D54" s="91">
        <f>'Physical Environment'!D54/'$ County by County'!L53</f>
        <v>87.369749366685966</v>
      </c>
      <c r="E54" s="91">
        <f>'Physical Environment'!E54/'$ County by County'!L53</f>
        <v>64.362127768832323</v>
      </c>
      <c r="F54" s="91">
        <f>'Physical Environment'!F54/'$ County by County'!L53</f>
        <v>0</v>
      </c>
      <c r="G54" s="91">
        <f>'Physical Environment'!G54/'$ County by County'!L53</f>
        <v>10.792774035008208</v>
      </c>
      <c r="H54" s="91">
        <f>'Physical Environment'!H54/'$ County by County'!L53</f>
        <v>27.703129823919468</v>
      </c>
      <c r="I54" s="91">
        <f>'Physical Environment'!I54/'$ County by County'!L53</f>
        <v>0</v>
      </c>
      <c r="J54" s="98">
        <f>'Physical Environment'!J54/'$ County by County'!L53</f>
        <v>274.40773365571624</v>
      </c>
    </row>
    <row r="55" spans="1:10">
      <c r="A55" s="1" t="s">
        <v>79</v>
      </c>
      <c r="B55" s="91">
        <f>'Physical Environment'!B55/'$ County by County'!L54</f>
        <v>0</v>
      </c>
      <c r="C55" s="91">
        <f>'Physical Environment'!C55/'$ County by County'!L54</f>
        <v>0</v>
      </c>
      <c r="D55" s="91">
        <f>'Physical Environment'!D55/'$ County by County'!L54</f>
        <v>18.416279122490156</v>
      </c>
      <c r="E55" s="91">
        <f>'Physical Environment'!E55/'$ County by County'!L54</f>
        <v>0</v>
      </c>
      <c r="F55" s="91">
        <f>'Physical Environment'!F55/'$ County by County'!L54</f>
        <v>89.452880321018071</v>
      </c>
      <c r="G55" s="91">
        <f>'Physical Environment'!G55/'$ County by County'!L54</f>
        <v>9.2512525599075026</v>
      </c>
      <c r="H55" s="91">
        <f>'Physical Environment'!H55/'$ County by County'!L54</f>
        <v>4.5306531448133063</v>
      </c>
      <c r="I55" s="91">
        <f>'Physical Environment'!I55/'$ County by County'!L54</f>
        <v>0.30177058694617204</v>
      </c>
      <c r="J55" s="98">
        <f>'Physical Environment'!J55/'$ County by County'!L54</f>
        <v>121.95283573517521</v>
      </c>
    </row>
    <row r="56" spans="1:10">
      <c r="A56" s="1" t="s">
        <v>80</v>
      </c>
      <c r="B56" s="91">
        <f>'Physical Environment'!B56/'$ County by County'!L55</f>
        <v>0</v>
      </c>
      <c r="C56" s="91">
        <f>'Physical Environment'!C56/'$ County by County'!L55</f>
        <v>16.533016289493823</v>
      </c>
      <c r="D56" s="91">
        <f>'Physical Environment'!D56/'$ County by County'!L55</f>
        <v>214.62434404722859</v>
      </c>
      <c r="E56" s="91">
        <f>'Physical Environment'!E56/'$ County by County'!L55</f>
        <v>7.9446676505958234</v>
      </c>
      <c r="F56" s="91">
        <f>'Physical Environment'!F56/'$ County by County'!L55</f>
        <v>0</v>
      </c>
      <c r="G56" s="91">
        <f>'Physical Environment'!G56/'$ County by County'!L55</f>
        <v>4.8983956488466163</v>
      </c>
      <c r="H56" s="91">
        <f>'Physical Environment'!H56/'$ County by County'!L55</f>
        <v>0</v>
      </c>
      <c r="I56" s="91">
        <f>'Physical Environment'!I56/'$ County by County'!L55</f>
        <v>0.61495572318793046</v>
      </c>
      <c r="J56" s="98">
        <f>'Physical Environment'!J56/'$ County by County'!L55</f>
        <v>244.6153793593528</v>
      </c>
    </row>
    <row r="57" spans="1:10">
      <c r="A57" s="1" t="s">
        <v>81</v>
      </c>
      <c r="B57" s="91">
        <f>'Physical Environment'!B57/'$ County by County'!L56</f>
        <v>0</v>
      </c>
      <c r="C57" s="91">
        <f>'Physical Environment'!C57/'$ County by County'!L56</f>
        <v>0</v>
      </c>
      <c r="D57" s="91">
        <f>'Physical Environment'!D57/'$ County by County'!L56</f>
        <v>90.399555971529935</v>
      </c>
      <c r="E57" s="91">
        <f>'Physical Environment'!E57/'$ County by County'!L56</f>
        <v>0</v>
      </c>
      <c r="F57" s="91">
        <f>'Physical Environment'!F57/'$ County by County'!L56</f>
        <v>209.70011100711753</v>
      </c>
      <c r="G57" s="91">
        <f>'Physical Environment'!G57/'$ County by County'!L56</f>
        <v>3.7403870012842</v>
      </c>
      <c r="H57" s="91">
        <f>'Physical Environment'!H57/'$ County by County'!L56</f>
        <v>0</v>
      </c>
      <c r="I57" s="91">
        <f>'Physical Environment'!I57/'$ County by County'!L56</f>
        <v>0</v>
      </c>
      <c r="J57" s="98">
        <f>'Physical Environment'!J57/'$ County by County'!L56</f>
        <v>303.84005397993167</v>
      </c>
    </row>
    <row r="58" spans="1:10">
      <c r="A58" s="1" t="s">
        <v>82</v>
      </c>
      <c r="B58" s="91">
        <f>'Physical Environment'!B58/'$ County by County'!L57</f>
        <v>0</v>
      </c>
      <c r="C58" s="91">
        <f>'Physical Environment'!C58/'$ County by County'!L57</f>
        <v>0</v>
      </c>
      <c r="D58" s="91">
        <f>'Physical Environment'!D58/'$ County by County'!L57</f>
        <v>72.758905232601109</v>
      </c>
      <c r="E58" s="91">
        <f>'Physical Environment'!E58/'$ County by County'!L57</f>
        <v>8.3673605838042704</v>
      </c>
      <c r="F58" s="91">
        <f>'Physical Environment'!F58/'$ County by County'!L57</f>
        <v>21.903774434372416</v>
      </c>
      <c r="G58" s="91">
        <f>'Physical Environment'!G58/'$ County by County'!L57</f>
        <v>28.378790729553746</v>
      </c>
      <c r="H58" s="91">
        <f>'Physical Environment'!H58/'$ County by County'!L57</f>
        <v>0</v>
      </c>
      <c r="I58" s="91">
        <f>'Physical Environment'!I58/'$ County by County'!L57</f>
        <v>7.3496979511749334</v>
      </c>
      <c r="J58" s="98">
        <f>'Physical Environment'!J58/'$ County by County'!L57</f>
        <v>138.75852893150648</v>
      </c>
    </row>
    <row r="59" spans="1:10">
      <c r="A59" s="1" t="s">
        <v>83</v>
      </c>
      <c r="B59" s="91">
        <f>'Physical Environment'!B59/'$ County by County'!L58</f>
        <v>2.1440863991570813</v>
      </c>
      <c r="C59" s="91">
        <f>'Physical Environment'!C59/'$ County by County'!L58</f>
        <v>0</v>
      </c>
      <c r="D59" s="91">
        <f>'Physical Environment'!D59/'$ County by County'!L58</f>
        <v>27.489220592969826</v>
      </c>
      <c r="E59" s="91">
        <f>'Physical Environment'!E59/'$ County by County'!L58</f>
        <v>3.4618198846840517E-2</v>
      </c>
      <c r="F59" s="91">
        <f>'Physical Environment'!F59/'$ County by County'!L58</f>
        <v>12.806503351186818</v>
      </c>
      <c r="G59" s="91">
        <f>'Physical Environment'!G59/'$ County by County'!L58</f>
        <v>7.2543155676529985</v>
      </c>
      <c r="H59" s="91">
        <f>'Physical Environment'!H59/'$ County by County'!L58</f>
        <v>3.0236251353645329</v>
      </c>
      <c r="I59" s="91">
        <f>'Physical Environment'!I59/'$ County by County'!L58</f>
        <v>4.1394737612315975</v>
      </c>
      <c r="J59" s="98">
        <f>'Physical Environment'!J59/'$ County by County'!L58</f>
        <v>56.891843006409694</v>
      </c>
    </row>
    <row r="60" spans="1:10">
      <c r="A60" s="1" t="s">
        <v>84</v>
      </c>
      <c r="B60" s="91">
        <f>'Physical Environment'!B60/'$ County by County'!L59</f>
        <v>0</v>
      </c>
      <c r="C60" s="91">
        <f>'Physical Environment'!C60/'$ County by County'!L59</f>
        <v>173.6607179688651</v>
      </c>
      <c r="D60" s="91">
        <f>'Physical Environment'!D60/'$ County by County'!L59</f>
        <v>100.78938761479154</v>
      </c>
      <c r="E60" s="91">
        <f>'Physical Environment'!E60/'$ County by County'!L59</f>
        <v>56.73438589598782</v>
      </c>
      <c r="F60" s="91">
        <f>'Physical Environment'!F60/'$ County by County'!L59</f>
        <v>0.38472720129646909</v>
      </c>
      <c r="G60" s="91">
        <f>'Physical Environment'!G60/'$ County by County'!L59</f>
        <v>40.040755291460002</v>
      </c>
      <c r="H60" s="91">
        <f>'Physical Environment'!H60/'$ County by County'!L59</f>
        <v>34.673009870844176</v>
      </c>
      <c r="I60" s="91">
        <f>'Physical Environment'!I60/'$ County by County'!L59</f>
        <v>0.11906644404066198</v>
      </c>
      <c r="J60" s="98">
        <f>'Physical Environment'!J60/'$ County by County'!L59</f>
        <v>406.40205028728576</v>
      </c>
    </row>
    <row r="61" spans="1:10">
      <c r="A61" s="1" t="s">
        <v>85</v>
      </c>
      <c r="B61" s="91">
        <f>'Physical Environment'!B61/'$ County by County'!L60</f>
        <v>0</v>
      </c>
      <c r="C61" s="91">
        <f>'Physical Environment'!C61/'$ County by County'!L60</f>
        <v>9.1301508278047398E-3</v>
      </c>
      <c r="D61" s="91">
        <f>'Physical Environment'!D61/'$ County by County'!L60</f>
        <v>62.190286240783543</v>
      </c>
      <c r="E61" s="91">
        <f>'Physical Environment'!E61/'$ County by County'!L60</f>
        <v>4.2127993631763776E-2</v>
      </c>
      <c r="F61" s="91">
        <f>'Physical Environment'!F61/'$ County by County'!L60</f>
        <v>109.44421306324037</v>
      </c>
      <c r="G61" s="91">
        <f>'Physical Environment'!G61/'$ County by County'!L60</f>
        <v>0.1697104167720343</v>
      </c>
      <c r="H61" s="91">
        <f>'Physical Environment'!H61/'$ County by County'!L60</f>
        <v>5.134122179537643</v>
      </c>
      <c r="I61" s="91">
        <f>'Physical Environment'!I61/'$ County by County'!L60</f>
        <v>1.8238905613327558</v>
      </c>
      <c r="J61" s="98">
        <f>'Physical Environment'!J61/'$ County by County'!L60</f>
        <v>178.81348060612592</v>
      </c>
    </row>
    <row r="62" spans="1:10">
      <c r="A62" s="1" t="s">
        <v>86</v>
      </c>
      <c r="B62" s="91">
        <f>'Physical Environment'!B62/'$ County by County'!L61</f>
        <v>0</v>
      </c>
      <c r="C62" s="91">
        <f>'Physical Environment'!C62/'$ County by County'!L61</f>
        <v>0</v>
      </c>
      <c r="D62" s="91">
        <f>'Physical Environment'!D62/'$ County by County'!L61</f>
        <v>3.4634879867439934</v>
      </c>
      <c r="E62" s="91">
        <f>'Physical Environment'!E62/'$ County by County'!L61</f>
        <v>0.46396023198011599</v>
      </c>
      <c r="F62" s="91">
        <f>'Physical Environment'!F62/'$ County by County'!L61</f>
        <v>0</v>
      </c>
      <c r="G62" s="91">
        <f>'Physical Environment'!G62/'$ County by County'!L61</f>
        <v>3.4692626346313173</v>
      </c>
      <c r="H62" s="91">
        <f>'Physical Environment'!H62/'$ County by County'!L61</f>
        <v>7.0278624689312341</v>
      </c>
      <c r="I62" s="91">
        <f>'Physical Environment'!I62/'$ County by County'!L61</f>
        <v>0</v>
      </c>
      <c r="J62" s="98">
        <f>'Physical Environment'!J62/'$ County by County'!L61</f>
        <v>14.424573322286662</v>
      </c>
    </row>
    <row r="63" spans="1:10">
      <c r="A63" s="1" t="s">
        <v>87</v>
      </c>
      <c r="B63" s="91">
        <f>'Physical Environment'!B63/'$ County by County'!L62</f>
        <v>0</v>
      </c>
      <c r="C63" s="91">
        <f>'Physical Environment'!C63/'$ County by County'!L62</f>
        <v>1.0535019019914971</v>
      </c>
      <c r="D63" s="91">
        <f>'Physical Environment'!D63/'$ County by County'!L62</f>
        <v>68.597784739315287</v>
      </c>
      <c r="E63" s="91">
        <f>'Physical Environment'!E63/'$ County by County'!L62</f>
        <v>0</v>
      </c>
      <c r="F63" s="91">
        <f>'Physical Environment'!F63/'$ County by County'!L62</f>
        <v>0</v>
      </c>
      <c r="G63" s="91">
        <f>'Physical Environment'!G63/'$ County by County'!L62</f>
        <v>16.051018124860146</v>
      </c>
      <c r="H63" s="91">
        <f>'Physical Environment'!H63/'$ County by County'!L62</f>
        <v>0</v>
      </c>
      <c r="I63" s="91">
        <f>'Physical Environment'!I63/'$ County by County'!L62</f>
        <v>0</v>
      </c>
      <c r="J63" s="98">
        <f>'Physical Environment'!J63/'$ County by County'!L62</f>
        <v>85.702304766166932</v>
      </c>
    </row>
    <row r="64" spans="1:10">
      <c r="A64" s="1" t="s">
        <v>88</v>
      </c>
      <c r="B64" s="91">
        <f>'Physical Environment'!B64/'$ County by County'!L63</f>
        <v>0</v>
      </c>
      <c r="C64" s="91">
        <f>'Physical Environment'!C64/'$ County by County'!L63</f>
        <v>0</v>
      </c>
      <c r="D64" s="91">
        <f>'Physical Environment'!D64/'$ County by County'!L63</f>
        <v>59.950437317784257</v>
      </c>
      <c r="E64" s="91">
        <f>'Physical Environment'!E64/'$ County by County'!L63</f>
        <v>0</v>
      </c>
      <c r="F64" s="91">
        <f>'Physical Environment'!F64/'$ County by County'!L63</f>
        <v>0</v>
      </c>
      <c r="G64" s="91">
        <f>'Physical Environment'!G64/'$ County by County'!L63</f>
        <v>0.65978919040143535</v>
      </c>
      <c r="H64" s="91">
        <f>'Physical Environment'!H64/'$ County by County'!L63</f>
        <v>1.6485759138820364</v>
      </c>
      <c r="I64" s="91">
        <f>'Physical Environment'!I64/'$ County by County'!L63</f>
        <v>1.409105180533752</v>
      </c>
      <c r="J64" s="98">
        <f>'Physical Environment'!J64/'$ County by County'!L63</f>
        <v>63.667907602601481</v>
      </c>
    </row>
    <row r="65" spans="1:10">
      <c r="A65" s="1" t="s">
        <v>89</v>
      </c>
      <c r="B65" s="91">
        <f>'Physical Environment'!B65/'$ County by County'!L64</f>
        <v>0</v>
      </c>
      <c r="C65" s="91">
        <f>'Physical Environment'!C65/'$ County by County'!L64</f>
        <v>0</v>
      </c>
      <c r="D65" s="91">
        <f>'Physical Environment'!D65/'$ County by County'!L64</f>
        <v>56.789302063083966</v>
      </c>
      <c r="E65" s="91">
        <f>'Physical Environment'!E65/'$ County by County'!L64</f>
        <v>0</v>
      </c>
      <c r="F65" s="91">
        <f>'Physical Environment'!F65/'$ County by County'!L64</f>
        <v>0</v>
      </c>
      <c r="G65" s="91">
        <f>'Physical Environment'!G65/'$ County by County'!L64</f>
        <v>11.262933467109802</v>
      </c>
      <c r="H65" s="91">
        <f>'Physical Environment'!H65/'$ County by County'!L64</f>
        <v>0</v>
      </c>
      <c r="I65" s="91">
        <f>'Physical Environment'!I65/'$ County by County'!L64</f>
        <v>0.20091553270207563</v>
      </c>
      <c r="J65" s="98">
        <f>'Physical Environment'!J65/'$ County by County'!L64</f>
        <v>68.253151062895839</v>
      </c>
    </row>
    <row r="66" spans="1:10">
      <c r="A66" s="1" t="s">
        <v>90</v>
      </c>
      <c r="B66" s="91">
        <f>'Physical Environment'!B66/'$ County by County'!L65</f>
        <v>0</v>
      </c>
      <c r="C66" s="91">
        <f>'Physical Environment'!C66/'$ County by County'!L65</f>
        <v>0</v>
      </c>
      <c r="D66" s="91">
        <f>'Physical Environment'!D66/'$ County by County'!L65</f>
        <v>45.274445219285255</v>
      </c>
      <c r="E66" s="91">
        <f>'Physical Environment'!E66/'$ County by County'!L65</f>
        <v>0</v>
      </c>
      <c r="F66" s="91">
        <f>'Physical Environment'!F66/'$ County by County'!L65</f>
        <v>26.540311995491063</v>
      </c>
      <c r="G66" s="91">
        <f>'Physical Environment'!G66/'$ County by County'!L65</f>
        <v>13.544755972908169</v>
      </c>
      <c r="H66" s="91">
        <f>'Physical Environment'!H66/'$ County by County'!L65</f>
        <v>0</v>
      </c>
      <c r="I66" s="91">
        <f>'Physical Environment'!I66/'$ County by County'!L65</f>
        <v>0</v>
      </c>
      <c r="J66" s="98">
        <f>'Physical Environment'!J66/'$ County by County'!L65</f>
        <v>85.359513187684485</v>
      </c>
    </row>
    <row r="67" spans="1:10">
      <c r="A67" s="1" t="s">
        <v>91</v>
      </c>
      <c r="B67" s="91">
        <f>'Physical Environment'!B67/'$ County by County'!L66</f>
        <v>0</v>
      </c>
      <c r="C67" s="91">
        <f>'Physical Environment'!C67/'$ County by County'!L66</f>
        <v>2.424269015011439</v>
      </c>
      <c r="D67" s="91">
        <f>'Physical Environment'!D67/'$ County by County'!L66</f>
        <v>71.97897145006111</v>
      </c>
      <c r="E67" s="91">
        <f>'Physical Environment'!E67/'$ County by County'!L66</f>
        <v>53.847347143439158</v>
      </c>
      <c r="F67" s="91">
        <f>'Physical Environment'!F67/'$ County by County'!L66</f>
        <v>0</v>
      </c>
      <c r="G67" s="91">
        <f>'Physical Environment'!G67/'$ County by County'!L66</f>
        <v>7.2354194741295563</v>
      </c>
      <c r="H67" s="91">
        <f>'Physical Environment'!H67/'$ County by County'!L66</f>
        <v>0</v>
      </c>
      <c r="I67" s="91">
        <f>'Physical Environment'!I67/'$ County by County'!L66</f>
        <v>0</v>
      </c>
      <c r="J67" s="98">
        <f>'Physical Environment'!J67/'$ County by County'!L66</f>
        <v>135.48600708264127</v>
      </c>
    </row>
    <row r="68" spans="1:10">
      <c r="A68" s="1" t="s">
        <v>92</v>
      </c>
      <c r="B68" s="91">
        <f>'Physical Environment'!B68/'$ County by County'!L67</f>
        <v>0</v>
      </c>
      <c r="C68" s="91">
        <f>'Physical Environment'!C68/'$ County by County'!L67</f>
        <v>0</v>
      </c>
      <c r="D68" s="91">
        <f>'Physical Environment'!D68/'$ County by County'!L67</f>
        <v>170.57542763510511</v>
      </c>
      <c r="E68" s="91">
        <f>'Physical Environment'!E68/'$ County by County'!L67</f>
        <v>0</v>
      </c>
      <c r="F68" s="91">
        <f>'Physical Environment'!F68/'$ County by County'!L67</f>
        <v>0</v>
      </c>
      <c r="G68" s="91">
        <f>'Physical Environment'!G68/'$ County by County'!L67</f>
        <v>6.3693817858838306</v>
      </c>
      <c r="H68" s="91">
        <f>'Physical Environment'!H68/'$ County by County'!L67</f>
        <v>0</v>
      </c>
      <c r="I68" s="91">
        <f>'Physical Environment'!I68/'$ County by County'!L67</f>
        <v>1.2774383240685441</v>
      </c>
      <c r="J68" s="98">
        <f>'Physical Environment'!J68/'$ County by County'!L67</f>
        <v>178.2222477450575</v>
      </c>
    </row>
    <row r="69" spans="1:10">
      <c r="A69" s="7" t="s">
        <v>93</v>
      </c>
      <c r="B69" s="92">
        <f>'Physical Environment'!B69/'$ County by County'!L68</f>
        <v>0</v>
      </c>
      <c r="C69" s="92">
        <f>'Physical Environment'!C69/'$ County by County'!L68</f>
        <v>0</v>
      </c>
      <c r="D69" s="92">
        <f>'Physical Environment'!D69/'$ County by County'!L68</f>
        <v>7.3518511106663995</v>
      </c>
      <c r="E69" s="92">
        <f>'Physical Environment'!E69/'$ County by County'!L68</f>
        <v>0</v>
      </c>
      <c r="F69" s="92">
        <f>'Physical Environment'!F69/'$ County by County'!L68</f>
        <v>0</v>
      </c>
      <c r="G69" s="92">
        <f>'Physical Environment'!G69/'$ County by County'!L68</f>
        <v>5.159775865519312</v>
      </c>
      <c r="H69" s="92">
        <f>'Physical Environment'!H69/'$ County by County'!L68</f>
        <v>0</v>
      </c>
      <c r="I69" s="92">
        <f>'Physical Environment'!I69/'$ County by County'!L68</f>
        <v>0.46307784670802482</v>
      </c>
      <c r="J69" s="99">
        <f>'Physical Environment'!J69/'$ County by County'!L68</f>
        <v>12.974704822893736</v>
      </c>
    </row>
    <row r="70" spans="1:10">
      <c r="A70" s="64" t="s">
        <v>99</v>
      </c>
      <c r="B70" s="100">
        <f>'Physical Environment'!B70/'$ County by County'!L69</f>
        <v>57.857559276829853</v>
      </c>
      <c r="C70" s="100">
        <f>'Physical Environment'!C70/'$ County by County'!L69</f>
        <v>14.511369966093772</v>
      </c>
      <c r="D70" s="100">
        <f>'Physical Environment'!D70/'$ County by County'!L69</f>
        <v>74.856113231396264</v>
      </c>
      <c r="E70" s="100">
        <f>'Physical Environment'!E70/'$ County by County'!L69</f>
        <v>12.34579310180529</v>
      </c>
      <c r="F70" s="100">
        <f>'Physical Environment'!F70/'$ County by County'!L69</f>
        <v>113.05653417165337</v>
      </c>
      <c r="G70" s="100">
        <f>'Physical Environment'!G70/'$ County by County'!L69</f>
        <v>14.319484262509018</v>
      </c>
      <c r="H70" s="100">
        <f>'Physical Environment'!H70/'$ County by County'!L69</f>
        <v>8.4940360694629042</v>
      </c>
      <c r="I70" s="100">
        <f>'Physical Environment'!I70/'$ County by County'!L69</f>
        <v>8.4506981058811252</v>
      </c>
      <c r="J70" s="94">
        <f>'Physical Environment'!J70/'$ County by County'!L69</f>
        <v>303.89158818563158</v>
      </c>
    </row>
    <row r="73" spans="1:10" ht="28.5" customHeight="1"/>
  </sheetData>
  <mergeCells count="1">
    <mergeCell ref="A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688C5-5594-4982-904A-613B9B4C4F27}">
  <dimension ref="A1:H70"/>
  <sheetViews>
    <sheetView workbookViewId="0">
      <selection activeCell="N16" sqref="N16"/>
    </sheetView>
  </sheetViews>
  <sheetFormatPr defaultRowHeight="15"/>
  <cols>
    <col min="1" max="1" width="14.140625" customWidth="1"/>
    <col min="2" max="2" width="19" bestFit="1" customWidth="1"/>
    <col min="3" max="3" width="16.140625" customWidth="1"/>
    <col min="4" max="4" width="14.42578125" customWidth="1"/>
    <col min="5" max="5" width="15.42578125" customWidth="1"/>
    <col min="6" max="6" width="17.85546875" customWidth="1"/>
    <col min="7" max="7" width="20.42578125" customWidth="1"/>
    <col min="8" max="8" width="16.42578125" customWidth="1"/>
  </cols>
  <sheetData>
    <row r="1" spans="1:8" ht="15.75">
      <c r="A1" s="204" t="s">
        <v>4</v>
      </c>
      <c r="B1" s="204"/>
      <c r="C1" s="204"/>
      <c r="D1" s="204"/>
      <c r="E1" s="204"/>
      <c r="F1" s="204"/>
      <c r="G1" s="204"/>
      <c r="H1" s="204"/>
    </row>
    <row r="2" spans="1:8">
      <c r="A2" s="187" t="s">
        <v>25</v>
      </c>
      <c r="B2" s="191" t="s">
        <v>141</v>
      </c>
      <c r="C2" s="191" t="s">
        <v>142</v>
      </c>
      <c r="D2" s="191" t="s">
        <v>143</v>
      </c>
      <c r="E2" s="191" t="s">
        <v>144</v>
      </c>
      <c r="F2" s="191" t="s">
        <v>145</v>
      </c>
      <c r="G2" s="191" t="s">
        <v>146</v>
      </c>
      <c r="H2" s="190" t="s">
        <v>110</v>
      </c>
    </row>
    <row r="3" spans="1:8">
      <c r="A3" s="1" t="s">
        <v>27</v>
      </c>
      <c r="B3" s="15">
        <v>18632973</v>
      </c>
      <c r="C3" s="15">
        <v>0</v>
      </c>
      <c r="D3" s="15">
        <v>0</v>
      </c>
      <c r="E3" s="15">
        <v>1178960</v>
      </c>
      <c r="F3" s="15">
        <v>0</v>
      </c>
      <c r="G3" s="15">
        <v>72090</v>
      </c>
      <c r="H3" s="16">
        <f>SUM(B3:G3)</f>
        <v>19884023</v>
      </c>
    </row>
    <row r="4" spans="1:8">
      <c r="A4" s="1" t="s">
        <v>28</v>
      </c>
      <c r="B4" s="15">
        <v>4163522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6">
        <f t="shared" ref="H4:H67" si="0">SUM(B4:G4)</f>
        <v>4163522</v>
      </c>
    </row>
    <row r="5" spans="1:8">
      <c r="A5" s="1" t="s">
        <v>29</v>
      </c>
      <c r="B5" s="15">
        <v>31223525</v>
      </c>
      <c r="C5" s="15">
        <v>0</v>
      </c>
      <c r="D5" s="15">
        <v>0</v>
      </c>
      <c r="E5" s="15">
        <v>3895649</v>
      </c>
      <c r="F5" s="15">
        <v>0</v>
      </c>
      <c r="G5" s="15">
        <v>0</v>
      </c>
      <c r="H5" s="16">
        <f t="shared" si="0"/>
        <v>35119174</v>
      </c>
    </row>
    <row r="6" spans="1:8">
      <c r="A6" s="1" t="s">
        <v>30</v>
      </c>
      <c r="B6" s="15">
        <v>3777485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6">
        <f t="shared" si="0"/>
        <v>3777485</v>
      </c>
    </row>
    <row r="7" spans="1:8">
      <c r="A7" s="1" t="s">
        <v>31</v>
      </c>
      <c r="B7" s="15">
        <v>38415738</v>
      </c>
      <c r="C7" s="15">
        <v>5570748</v>
      </c>
      <c r="D7" s="15">
        <v>0</v>
      </c>
      <c r="E7" s="15">
        <v>15402838</v>
      </c>
      <c r="F7" s="15">
        <v>0</v>
      </c>
      <c r="G7" s="15">
        <v>0</v>
      </c>
      <c r="H7" s="16">
        <f t="shared" si="0"/>
        <v>59389324</v>
      </c>
    </row>
    <row r="8" spans="1:8">
      <c r="A8" s="1" t="s">
        <v>32</v>
      </c>
      <c r="B8" s="15">
        <v>68442000</v>
      </c>
      <c r="C8" s="15">
        <v>261719000</v>
      </c>
      <c r="D8" s="15">
        <v>116866000</v>
      </c>
      <c r="E8" s="15">
        <v>152422000</v>
      </c>
      <c r="F8" s="15">
        <v>0</v>
      </c>
      <c r="G8" s="15">
        <v>0</v>
      </c>
      <c r="H8" s="16">
        <f t="shared" si="0"/>
        <v>599449000</v>
      </c>
    </row>
    <row r="9" spans="1:8">
      <c r="A9" s="1" t="s">
        <v>33</v>
      </c>
      <c r="B9" s="15">
        <v>8122956</v>
      </c>
      <c r="C9" s="15">
        <v>303810</v>
      </c>
      <c r="D9" s="15">
        <v>0</v>
      </c>
      <c r="E9" s="15">
        <v>0</v>
      </c>
      <c r="F9" s="15">
        <v>0</v>
      </c>
      <c r="G9" s="15">
        <v>0</v>
      </c>
      <c r="H9" s="16">
        <f t="shared" si="0"/>
        <v>8426766</v>
      </c>
    </row>
    <row r="10" spans="1:8">
      <c r="A10" s="1" t="s">
        <v>34</v>
      </c>
      <c r="B10" s="15">
        <v>88591366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6">
        <f t="shared" si="0"/>
        <v>88591366</v>
      </c>
    </row>
    <row r="11" spans="1:8">
      <c r="A11" s="1" t="s">
        <v>35</v>
      </c>
      <c r="B11" s="15">
        <v>20540753</v>
      </c>
      <c r="C11" s="15">
        <v>410458</v>
      </c>
      <c r="D11" s="15">
        <v>0</v>
      </c>
      <c r="E11" s="15">
        <v>1763461</v>
      </c>
      <c r="F11" s="15">
        <v>0</v>
      </c>
      <c r="G11" s="15">
        <v>307849</v>
      </c>
      <c r="H11" s="16">
        <f t="shared" si="0"/>
        <v>23022521</v>
      </c>
    </row>
    <row r="12" spans="1:8">
      <c r="A12" s="1" t="s">
        <v>36</v>
      </c>
      <c r="B12" s="15">
        <v>32937056</v>
      </c>
      <c r="C12" s="15">
        <v>0</v>
      </c>
      <c r="D12" s="15">
        <v>0</v>
      </c>
      <c r="E12" s="15">
        <v>73995</v>
      </c>
      <c r="F12" s="15">
        <v>2011954</v>
      </c>
      <c r="G12" s="15">
        <v>83958</v>
      </c>
      <c r="H12" s="16">
        <f t="shared" si="0"/>
        <v>35106963</v>
      </c>
    </row>
    <row r="13" spans="1:8">
      <c r="A13" s="1" t="s">
        <v>37</v>
      </c>
      <c r="B13" s="15">
        <v>87103963</v>
      </c>
      <c r="C13" s="15">
        <v>3410160</v>
      </c>
      <c r="D13" s="15">
        <v>0</v>
      </c>
      <c r="E13" s="15">
        <v>9478982</v>
      </c>
      <c r="F13" s="15">
        <v>0</v>
      </c>
      <c r="G13" s="15">
        <v>0</v>
      </c>
      <c r="H13" s="16">
        <f t="shared" si="0"/>
        <v>99993105</v>
      </c>
    </row>
    <row r="14" spans="1:8">
      <c r="A14" s="1" t="s">
        <v>38</v>
      </c>
      <c r="B14" s="15">
        <v>11479865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6">
        <f t="shared" si="0"/>
        <v>11479865</v>
      </c>
    </row>
    <row r="15" spans="1:8">
      <c r="A15" s="1" t="s">
        <v>39</v>
      </c>
      <c r="B15" s="15">
        <v>3642592</v>
      </c>
      <c r="C15" s="15">
        <v>0</v>
      </c>
      <c r="D15" s="15">
        <v>0</v>
      </c>
      <c r="E15" s="15">
        <v>85615</v>
      </c>
      <c r="F15" s="15">
        <v>0</v>
      </c>
      <c r="G15" s="15">
        <v>0</v>
      </c>
      <c r="H15" s="16">
        <f t="shared" si="0"/>
        <v>3728207</v>
      </c>
    </row>
    <row r="16" spans="1:8">
      <c r="A16" s="1" t="s">
        <v>40</v>
      </c>
      <c r="B16" s="15">
        <v>2693505</v>
      </c>
      <c r="C16" s="15">
        <v>4945360</v>
      </c>
      <c r="D16" s="15">
        <v>165840</v>
      </c>
      <c r="E16" s="15">
        <v>0</v>
      </c>
      <c r="F16" s="15">
        <v>0</v>
      </c>
      <c r="G16" s="15">
        <v>5400</v>
      </c>
      <c r="H16" s="16">
        <f t="shared" si="0"/>
        <v>7810105</v>
      </c>
    </row>
    <row r="17" spans="1:8">
      <c r="A17" s="1" t="s">
        <v>41</v>
      </c>
      <c r="B17" s="89">
        <v>83221108</v>
      </c>
      <c r="C17" s="89">
        <v>0</v>
      </c>
      <c r="D17" s="89">
        <v>72768000</v>
      </c>
      <c r="E17" s="89">
        <v>159666080</v>
      </c>
      <c r="F17" s="89">
        <v>3834330</v>
      </c>
      <c r="G17" s="89">
        <v>111031704</v>
      </c>
      <c r="H17" s="16">
        <f t="shared" si="0"/>
        <v>430521222</v>
      </c>
    </row>
    <row r="18" spans="1:8">
      <c r="A18" s="1" t="s">
        <v>42</v>
      </c>
      <c r="B18" s="15">
        <v>45063819</v>
      </c>
      <c r="C18" s="15">
        <v>0</v>
      </c>
      <c r="D18" s="15">
        <v>0</v>
      </c>
      <c r="E18" s="15">
        <v>13470574</v>
      </c>
      <c r="F18" s="15">
        <v>0</v>
      </c>
      <c r="G18" s="15">
        <v>0</v>
      </c>
      <c r="H18" s="16">
        <f t="shared" si="0"/>
        <v>58534393</v>
      </c>
    </row>
    <row r="19" spans="1:8">
      <c r="A19" s="1" t="s">
        <v>43</v>
      </c>
      <c r="B19" s="15">
        <v>11159443</v>
      </c>
      <c r="C19" s="15">
        <v>2933125</v>
      </c>
      <c r="D19" s="15">
        <v>0</v>
      </c>
      <c r="E19" s="15">
        <v>1853772</v>
      </c>
      <c r="F19" s="15">
        <v>0</v>
      </c>
      <c r="G19" s="15">
        <v>0</v>
      </c>
      <c r="H19" s="16">
        <f t="shared" si="0"/>
        <v>15946340</v>
      </c>
    </row>
    <row r="20" spans="1:8">
      <c r="A20" s="1" t="s">
        <v>44</v>
      </c>
      <c r="B20" s="15">
        <v>3398333</v>
      </c>
      <c r="C20" s="15">
        <v>1537604</v>
      </c>
      <c r="D20" s="15">
        <v>0</v>
      </c>
      <c r="E20" s="15">
        <v>0</v>
      </c>
      <c r="F20" s="15">
        <v>0</v>
      </c>
      <c r="G20" s="15">
        <v>0</v>
      </c>
      <c r="H20" s="16">
        <f t="shared" si="0"/>
        <v>4935937</v>
      </c>
    </row>
    <row r="21" spans="1:8">
      <c r="A21" s="1" t="s">
        <v>45</v>
      </c>
      <c r="B21" s="15">
        <v>10237115</v>
      </c>
      <c r="C21" s="15">
        <v>0</v>
      </c>
      <c r="D21" s="15">
        <v>0</v>
      </c>
      <c r="E21" s="15">
        <v>96750</v>
      </c>
      <c r="F21" s="15">
        <v>0</v>
      </c>
      <c r="G21" s="15">
        <v>0</v>
      </c>
      <c r="H21" s="16">
        <f t="shared" si="0"/>
        <v>10333865</v>
      </c>
    </row>
    <row r="22" spans="1:8">
      <c r="A22" s="1" t="s">
        <v>46</v>
      </c>
      <c r="B22" s="15">
        <v>5006531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6">
        <f t="shared" si="0"/>
        <v>5006531</v>
      </c>
    </row>
    <row r="23" spans="1:8">
      <c r="A23" s="1" t="s">
        <v>47</v>
      </c>
      <c r="B23" s="15">
        <v>1478759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6">
        <f t="shared" si="0"/>
        <v>1478759</v>
      </c>
    </row>
    <row r="24" spans="1:8">
      <c r="A24" s="1" t="s">
        <v>48</v>
      </c>
      <c r="B24" s="15">
        <v>5527116</v>
      </c>
      <c r="C24" s="15">
        <v>0</v>
      </c>
      <c r="D24" s="15">
        <v>0</v>
      </c>
      <c r="E24" s="15">
        <v>0</v>
      </c>
      <c r="F24" s="15">
        <v>0</v>
      </c>
      <c r="G24" s="15">
        <v>28263</v>
      </c>
      <c r="H24" s="16">
        <f t="shared" si="0"/>
        <v>5555379</v>
      </c>
    </row>
    <row r="25" spans="1:8">
      <c r="A25" s="1" t="s">
        <v>49</v>
      </c>
      <c r="B25" s="15">
        <v>6983736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6">
        <f t="shared" si="0"/>
        <v>6983736</v>
      </c>
    </row>
    <row r="26" spans="1:8">
      <c r="A26" s="1" t="s">
        <v>50</v>
      </c>
      <c r="B26" s="15">
        <v>4284863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6">
        <f t="shared" si="0"/>
        <v>4284863</v>
      </c>
    </row>
    <row r="27" spans="1:8">
      <c r="A27" s="1" t="s">
        <v>51</v>
      </c>
      <c r="B27" s="15">
        <v>9595948</v>
      </c>
      <c r="C27" s="15">
        <v>1730332</v>
      </c>
      <c r="D27" s="15">
        <v>0</v>
      </c>
      <c r="E27" s="15">
        <v>0</v>
      </c>
      <c r="F27" s="15">
        <v>0</v>
      </c>
      <c r="G27" s="15">
        <v>0</v>
      </c>
      <c r="H27" s="16">
        <f t="shared" si="0"/>
        <v>11326280</v>
      </c>
    </row>
    <row r="28" spans="1:8">
      <c r="A28" s="1" t="s">
        <v>52</v>
      </c>
      <c r="B28" s="15">
        <v>20489573</v>
      </c>
      <c r="C28" s="15">
        <v>2302928</v>
      </c>
      <c r="D28" s="15">
        <v>699076</v>
      </c>
      <c r="E28" s="15">
        <v>2949075</v>
      </c>
      <c r="F28" s="15">
        <v>0</v>
      </c>
      <c r="G28" s="15">
        <v>0</v>
      </c>
      <c r="H28" s="16">
        <f t="shared" si="0"/>
        <v>26440652</v>
      </c>
    </row>
    <row r="29" spans="1:8">
      <c r="A29" s="1" t="s">
        <v>53</v>
      </c>
      <c r="B29" s="15">
        <v>17543673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6">
        <f t="shared" si="0"/>
        <v>17543673</v>
      </c>
    </row>
    <row r="30" spans="1:8">
      <c r="A30" s="1" t="s">
        <v>54</v>
      </c>
      <c r="B30" s="15">
        <v>124352349</v>
      </c>
      <c r="C30" s="15">
        <v>0</v>
      </c>
      <c r="D30" s="15">
        <v>25000</v>
      </c>
      <c r="E30" s="15">
        <v>96719</v>
      </c>
      <c r="F30" s="15">
        <v>0</v>
      </c>
      <c r="G30" s="15">
        <v>0</v>
      </c>
      <c r="H30" s="16">
        <f t="shared" si="0"/>
        <v>124474068</v>
      </c>
    </row>
    <row r="31" spans="1:8">
      <c r="A31" s="1" t="s">
        <v>55</v>
      </c>
      <c r="B31" s="15">
        <v>9300060</v>
      </c>
      <c r="C31" s="15">
        <v>0</v>
      </c>
      <c r="D31" s="15">
        <v>0</v>
      </c>
      <c r="E31" s="15">
        <v>0</v>
      </c>
      <c r="F31" s="15">
        <v>0</v>
      </c>
      <c r="G31" s="15">
        <v>500</v>
      </c>
      <c r="H31" s="16">
        <f t="shared" si="0"/>
        <v>9300560</v>
      </c>
    </row>
    <row r="32" spans="1:8">
      <c r="A32" s="1" t="s">
        <v>56</v>
      </c>
      <c r="B32" s="15">
        <v>29314242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6">
        <f t="shared" si="0"/>
        <v>29314242</v>
      </c>
    </row>
    <row r="33" spans="1:8">
      <c r="A33" s="1" t="s">
        <v>57</v>
      </c>
      <c r="B33" s="15">
        <v>18822403</v>
      </c>
      <c r="C33" s="15">
        <v>0</v>
      </c>
      <c r="D33" s="15">
        <v>0</v>
      </c>
      <c r="E33" s="15">
        <v>5000</v>
      </c>
      <c r="F33" s="15">
        <v>0</v>
      </c>
      <c r="G33" s="15">
        <v>0</v>
      </c>
      <c r="H33" s="16">
        <f t="shared" si="0"/>
        <v>18827403</v>
      </c>
    </row>
    <row r="34" spans="1:8">
      <c r="A34" s="1" t="s">
        <v>58</v>
      </c>
      <c r="B34" s="15">
        <v>2321000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6">
        <f t="shared" si="0"/>
        <v>2321000</v>
      </c>
    </row>
    <row r="35" spans="1:8">
      <c r="A35" s="1" t="s">
        <v>59</v>
      </c>
      <c r="B35" s="15">
        <v>1444230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6">
        <f t="shared" si="0"/>
        <v>1444230</v>
      </c>
    </row>
    <row r="36" spans="1:8">
      <c r="A36" s="1" t="s">
        <v>60</v>
      </c>
      <c r="B36" s="15">
        <v>27615429</v>
      </c>
      <c r="C36" s="15">
        <v>0</v>
      </c>
      <c r="D36" s="15">
        <v>0</v>
      </c>
      <c r="E36" s="15">
        <v>0</v>
      </c>
      <c r="F36" s="15">
        <v>0</v>
      </c>
      <c r="G36" s="15">
        <v>7262158</v>
      </c>
      <c r="H36" s="16">
        <f t="shared" si="0"/>
        <v>34877587</v>
      </c>
    </row>
    <row r="37" spans="1:8">
      <c r="A37" s="1" t="s">
        <v>61</v>
      </c>
      <c r="B37" s="15">
        <v>82234343</v>
      </c>
      <c r="C37" s="15">
        <v>126088974</v>
      </c>
      <c r="D37" s="15">
        <v>0</v>
      </c>
      <c r="E37" s="15">
        <v>25641898</v>
      </c>
      <c r="F37" s="15">
        <v>0</v>
      </c>
      <c r="G37" s="15">
        <v>0</v>
      </c>
      <c r="H37" s="16">
        <f t="shared" si="0"/>
        <v>233965215</v>
      </c>
    </row>
    <row r="38" spans="1:8">
      <c r="A38" s="1" t="s">
        <v>62</v>
      </c>
      <c r="B38" s="15">
        <v>20305016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6">
        <f t="shared" si="0"/>
        <v>20305016</v>
      </c>
    </row>
    <row r="39" spans="1:8">
      <c r="A39" s="1" t="s">
        <v>63</v>
      </c>
      <c r="B39" s="15">
        <v>6639315</v>
      </c>
      <c r="C39" s="15">
        <v>1</v>
      </c>
      <c r="D39" s="15">
        <v>0</v>
      </c>
      <c r="E39" s="15">
        <v>1004447</v>
      </c>
      <c r="F39" s="15">
        <v>0</v>
      </c>
      <c r="G39" s="15">
        <v>0</v>
      </c>
      <c r="H39" s="16">
        <f t="shared" si="0"/>
        <v>7643763</v>
      </c>
    </row>
    <row r="40" spans="1:8">
      <c r="A40" s="1" t="s">
        <v>64</v>
      </c>
      <c r="B40" s="15">
        <v>2516871</v>
      </c>
      <c r="C40" s="15">
        <v>0</v>
      </c>
      <c r="D40" s="15">
        <v>0</v>
      </c>
      <c r="E40" s="15">
        <v>597947</v>
      </c>
      <c r="F40" s="15">
        <v>0</v>
      </c>
      <c r="G40" s="15">
        <v>0</v>
      </c>
      <c r="H40" s="16">
        <f t="shared" si="0"/>
        <v>3114818</v>
      </c>
    </row>
    <row r="41" spans="1:8">
      <c r="A41" s="1" t="s">
        <v>65</v>
      </c>
      <c r="B41" s="15">
        <v>7540472</v>
      </c>
      <c r="C41" s="15">
        <v>2500</v>
      </c>
      <c r="D41" s="15">
        <v>0</v>
      </c>
      <c r="E41" s="15">
        <v>0</v>
      </c>
      <c r="F41" s="15">
        <v>0</v>
      </c>
      <c r="G41" s="15">
        <v>0</v>
      </c>
      <c r="H41" s="16">
        <f t="shared" si="0"/>
        <v>7542972</v>
      </c>
    </row>
    <row r="42" spans="1:8">
      <c r="A42" s="1" t="s">
        <v>66</v>
      </c>
      <c r="B42" s="15">
        <v>57907000</v>
      </c>
      <c r="C42" s="15">
        <v>0</v>
      </c>
      <c r="D42" s="15">
        <v>14014000</v>
      </c>
      <c r="E42" s="15">
        <v>15915000</v>
      </c>
      <c r="F42" s="15">
        <v>0</v>
      </c>
      <c r="G42" s="15">
        <v>423000</v>
      </c>
      <c r="H42" s="16">
        <f t="shared" si="0"/>
        <v>88259000</v>
      </c>
    </row>
    <row r="43" spans="1:8">
      <c r="A43" s="1" t="s">
        <v>67</v>
      </c>
      <c r="B43" s="15">
        <v>33342482</v>
      </c>
      <c r="C43" s="15">
        <v>803354</v>
      </c>
      <c r="D43" s="15">
        <v>0</v>
      </c>
      <c r="E43" s="15">
        <v>1064612</v>
      </c>
      <c r="F43" s="15">
        <v>0</v>
      </c>
      <c r="G43" s="15">
        <v>0</v>
      </c>
      <c r="H43" s="16">
        <f t="shared" si="0"/>
        <v>35210448</v>
      </c>
    </row>
    <row r="44" spans="1:8">
      <c r="A44" s="1" t="s">
        <v>68</v>
      </c>
      <c r="B44" s="15">
        <v>25070152</v>
      </c>
      <c r="C44" s="15">
        <v>2853237</v>
      </c>
      <c r="D44" s="15">
        <v>0</v>
      </c>
      <c r="E44" s="15">
        <v>2670742</v>
      </c>
      <c r="F44" s="15">
        <v>0</v>
      </c>
      <c r="G44" s="15">
        <v>0</v>
      </c>
      <c r="H44" s="16">
        <f t="shared" si="0"/>
        <v>30594131</v>
      </c>
    </row>
    <row r="45" spans="1:8">
      <c r="A45" s="1" t="s">
        <v>69</v>
      </c>
      <c r="B45" s="15">
        <v>105263431</v>
      </c>
      <c r="C45" s="15">
        <v>696485526</v>
      </c>
      <c r="D45" s="15">
        <v>110172000</v>
      </c>
      <c r="E45" s="15">
        <v>625345455</v>
      </c>
      <c r="F45" s="15">
        <v>0</v>
      </c>
      <c r="G45" s="15">
        <v>83501768</v>
      </c>
      <c r="H45" s="16">
        <f t="shared" si="0"/>
        <v>1620768180</v>
      </c>
    </row>
    <row r="46" spans="1:8">
      <c r="A46" s="1" t="s">
        <v>70</v>
      </c>
      <c r="B46" s="15">
        <v>13379903</v>
      </c>
      <c r="C46" s="15">
        <v>13268193</v>
      </c>
      <c r="D46" s="15">
        <v>217311</v>
      </c>
      <c r="E46" s="15">
        <v>0</v>
      </c>
      <c r="F46" s="15">
        <v>0</v>
      </c>
      <c r="G46" s="15">
        <v>36147</v>
      </c>
      <c r="H46" s="16">
        <f t="shared" si="0"/>
        <v>26901554</v>
      </c>
    </row>
    <row r="47" spans="1:8">
      <c r="A47" s="1" t="s">
        <v>71</v>
      </c>
      <c r="B47" s="15">
        <v>8823769</v>
      </c>
      <c r="C47" s="15">
        <v>0</v>
      </c>
      <c r="D47" s="15">
        <v>0</v>
      </c>
      <c r="E47" s="15">
        <v>0</v>
      </c>
      <c r="F47" s="15">
        <v>0</v>
      </c>
      <c r="G47" s="15">
        <v>738297</v>
      </c>
      <c r="H47" s="16">
        <f t="shared" si="0"/>
        <v>9562066</v>
      </c>
    </row>
    <row r="48" spans="1:8">
      <c r="A48" s="1" t="s">
        <v>72</v>
      </c>
      <c r="B48" s="15">
        <v>14315398</v>
      </c>
      <c r="C48" s="15">
        <v>13139896</v>
      </c>
      <c r="D48" s="15">
        <v>0</v>
      </c>
      <c r="E48" s="15">
        <v>4087818</v>
      </c>
      <c r="F48" s="15">
        <v>0</v>
      </c>
      <c r="G48" s="15">
        <v>0</v>
      </c>
      <c r="H48" s="16">
        <f t="shared" si="0"/>
        <v>31543112</v>
      </c>
    </row>
    <row r="49" spans="1:8">
      <c r="A49" s="1" t="s">
        <v>73</v>
      </c>
      <c r="B49" s="15">
        <v>6341579</v>
      </c>
      <c r="C49" s="15">
        <v>483479</v>
      </c>
      <c r="D49" s="15">
        <v>0</v>
      </c>
      <c r="E49" s="15">
        <v>0</v>
      </c>
      <c r="F49" s="15">
        <v>0</v>
      </c>
      <c r="G49" s="15">
        <v>46648</v>
      </c>
      <c r="H49" s="16">
        <f t="shared" si="0"/>
        <v>6871706</v>
      </c>
    </row>
    <row r="50" spans="1:8">
      <c r="A50" s="1" t="s">
        <v>74</v>
      </c>
      <c r="B50" s="15">
        <v>154798564</v>
      </c>
      <c r="C50" s="15">
        <v>0</v>
      </c>
      <c r="D50" s="15">
        <v>0</v>
      </c>
      <c r="E50" s="15">
        <v>50359514</v>
      </c>
      <c r="F50" s="15">
        <v>0</v>
      </c>
      <c r="G50" s="15">
        <v>2673618</v>
      </c>
      <c r="H50" s="16">
        <f t="shared" si="0"/>
        <v>207831696</v>
      </c>
    </row>
    <row r="51" spans="1:8">
      <c r="A51" s="1" t="s">
        <v>75</v>
      </c>
      <c r="B51" s="15">
        <v>69658105</v>
      </c>
      <c r="C51" s="15">
        <v>0</v>
      </c>
      <c r="D51" s="15">
        <v>0</v>
      </c>
      <c r="E51" s="15">
        <v>7255244</v>
      </c>
      <c r="F51" s="15">
        <v>0</v>
      </c>
      <c r="G51" s="15">
        <v>0</v>
      </c>
      <c r="H51" s="16">
        <f t="shared" si="0"/>
        <v>76913349</v>
      </c>
    </row>
    <row r="52" spans="1:8">
      <c r="A52" s="1" t="s">
        <v>76</v>
      </c>
      <c r="B52" s="15">
        <v>74451543</v>
      </c>
      <c r="C52" s="15">
        <v>77498073</v>
      </c>
      <c r="D52" s="15">
        <v>0</v>
      </c>
      <c r="E52" s="15">
        <v>98423434</v>
      </c>
      <c r="F52" s="15">
        <v>0</v>
      </c>
      <c r="G52" s="15">
        <v>0</v>
      </c>
      <c r="H52" s="16">
        <f t="shared" si="0"/>
        <v>250373050</v>
      </c>
    </row>
    <row r="53" spans="1:8">
      <c r="A53" s="1" t="s">
        <v>77</v>
      </c>
      <c r="B53" s="15">
        <v>31062154</v>
      </c>
      <c r="C53" s="15">
        <v>0</v>
      </c>
      <c r="D53" s="15">
        <v>0</v>
      </c>
      <c r="E53" s="15">
        <v>13457553</v>
      </c>
      <c r="F53" s="15">
        <v>0</v>
      </c>
      <c r="G53" s="15">
        <v>109002</v>
      </c>
      <c r="H53" s="16">
        <f t="shared" si="0"/>
        <v>44628709</v>
      </c>
    </row>
    <row r="54" spans="1:8">
      <c r="A54" s="1" t="s">
        <v>78</v>
      </c>
      <c r="B54" s="15">
        <v>92474795</v>
      </c>
      <c r="C54" s="15">
        <v>17624868</v>
      </c>
      <c r="D54" s="15">
        <v>0</v>
      </c>
      <c r="E54" s="15">
        <v>0</v>
      </c>
      <c r="F54" s="15">
        <v>0</v>
      </c>
      <c r="G54" s="15">
        <v>0</v>
      </c>
      <c r="H54" s="16">
        <f t="shared" si="0"/>
        <v>110099663</v>
      </c>
    </row>
    <row r="55" spans="1:8">
      <c r="A55" s="1" t="s">
        <v>79</v>
      </c>
      <c r="B55" s="15">
        <v>50765594</v>
      </c>
      <c r="C55" s="15">
        <v>0</v>
      </c>
      <c r="D55" s="15">
        <v>0</v>
      </c>
      <c r="E55" s="15">
        <v>2068554</v>
      </c>
      <c r="F55" s="15">
        <v>0</v>
      </c>
      <c r="G55" s="15">
        <v>8601775</v>
      </c>
      <c r="H55" s="16">
        <f t="shared" si="0"/>
        <v>61435923</v>
      </c>
    </row>
    <row r="56" spans="1:8">
      <c r="A56" s="1" t="s">
        <v>80</v>
      </c>
      <c r="B56" s="15">
        <v>15696586</v>
      </c>
      <c r="C56" s="15">
        <v>0</v>
      </c>
      <c r="D56" s="15">
        <v>217687</v>
      </c>
      <c r="E56" s="15">
        <v>30000</v>
      </c>
      <c r="F56" s="15">
        <v>0</v>
      </c>
      <c r="G56" s="15">
        <v>0</v>
      </c>
      <c r="H56" s="16">
        <f t="shared" si="0"/>
        <v>15944273</v>
      </c>
    </row>
    <row r="57" spans="1:8">
      <c r="A57" s="1" t="s">
        <v>81</v>
      </c>
      <c r="B57" s="15">
        <v>54473381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6">
        <f t="shared" si="0"/>
        <v>54473381</v>
      </c>
    </row>
    <row r="58" spans="1:8">
      <c r="A58" s="1" t="s">
        <v>82</v>
      </c>
      <c r="B58" s="15">
        <v>28009028</v>
      </c>
      <c r="C58" s="15">
        <v>6599180</v>
      </c>
      <c r="D58" s="15">
        <v>2741865</v>
      </c>
      <c r="E58" s="15">
        <v>0</v>
      </c>
      <c r="F58" s="15">
        <v>0</v>
      </c>
      <c r="G58" s="15">
        <v>5658047</v>
      </c>
      <c r="H58" s="16">
        <f t="shared" si="0"/>
        <v>43008120</v>
      </c>
    </row>
    <row r="59" spans="1:8">
      <c r="A59" s="1" t="s">
        <v>83</v>
      </c>
      <c r="B59" s="15">
        <v>15369212</v>
      </c>
      <c r="C59" s="15">
        <v>1693306</v>
      </c>
      <c r="D59" s="15">
        <v>18903</v>
      </c>
      <c r="E59" s="15">
        <v>0</v>
      </c>
      <c r="F59" s="15">
        <v>0</v>
      </c>
      <c r="G59" s="15">
        <v>15171</v>
      </c>
      <c r="H59" s="16">
        <f t="shared" si="0"/>
        <v>17096592</v>
      </c>
    </row>
    <row r="60" spans="1:8">
      <c r="A60" s="1" t="s">
        <v>84</v>
      </c>
      <c r="B60" s="15">
        <v>41431399</v>
      </c>
      <c r="C60" s="15">
        <v>0</v>
      </c>
      <c r="D60" s="15">
        <v>0</v>
      </c>
      <c r="E60" s="15">
        <v>33277021</v>
      </c>
      <c r="F60" s="15">
        <v>0</v>
      </c>
      <c r="G60" s="15">
        <v>58918</v>
      </c>
      <c r="H60" s="16">
        <f t="shared" si="0"/>
        <v>74767338</v>
      </c>
    </row>
    <row r="61" spans="1:8">
      <c r="A61" s="1" t="s">
        <v>85</v>
      </c>
      <c r="B61" s="15">
        <v>65058956</v>
      </c>
      <c r="C61" s="15">
        <v>0</v>
      </c>
      <c r="D61" s="15">
        <v>1156477</v>
      </c>
      <c r="E61" s="15">
        <v>6919859</v>
      </c>
      <c r="F61" s="15">
        <v>0</v>
      </c>
      <c r="G61" s="15">
        <v>0</v>
      </c>
      <c r="H61" s="16">
        <f t="shared" si="0"/>
        <v>73135292</v>
      </c>
    </row>
    <row r="62" spans="1:8">
      <c r="A62" s="1" t="s">
        <v>86</v>
      </c>
      <c r="B62" s="15">
        <v>17798777</v>
      </c>
      <c r="C62" s="15">
        <v>0</v>
      </c>
      <c r="D62" s="15">
        <v>0</v>
      </c>
      <c r="E62" s="15">
        <v>0</v>
      </c>
      <c r="F62" s="15">
        <v>0</v>
      </c>
      <c r="G62" s="15">
        <v>1216635</v>
      </c>
      <c r="H62" s="16">
        <f t="shared" si="0"/>
        <v>19015412</v>
      </c>
    </row>
    <row r="63" spans="1:8">
      <c r="A63" s="1" t="s">
        <v>87</v>
      </c>
      <c r="B63" s="15">
        <v>9405601</v>
      </c>
      <c r="C63" s="15">
        <v>375075</v>
      </c>
      <c r="D63" s="15">
        <v>0</v>
      </c>
      <c r="E63" s="15">
        <v>0</v>
      </c>
      <c r="F63" s="15">
        <v>0</v>
      </c>
      <c r="G63" s="15">
        <v>0</v>
      </c>
      <c r="H63" s="16">
        <f t="shared" si="0"/>
        <v>9780676</v>
      </c>
    </row>
    <row r="64" spans="1:8">
      <c r="A64" s="1" t="s">
        <v>88</v>
      </c>
      <c r="B64" s="15">
        <v>2643583</v>
      </c>
      <c r="C64" s="15">
        <v>523680</v>
      </c>
      <c r="D64" s="15">
        <v>0</v>
      </c>
      <c r="E64" s="15">
        <v>0</v>
      </c>
      <c r="F64" s="15">
        <v>0</v>
      </c>
      <c r="G64" s="15">
        <v>30389</v>
      </c>
      <c r="H64" s="16">
        <f t="shared" si="0"/>
        <v>3197652</v>
      </c>
    </row>
    <row r="65" spans="1:8">
      <c r="A65" s="1" t="s">
        <v>89</v>
      </c>
      <c r="B65" s="15">
        <v>1025726</v>
      </c>
      <c r="C65" s="15">
        <v>0</v>
      </c>
      <c r="D65" s="15">
        <v>0</v>
      </c>
      <c r="E65" s="15">
        <v>0</v>
      </c>
      <c r="F65" s="15">
        <v>0</v>
      </c>
      <c r="G65" s="15">
        <v>1023297</v>
      </c>
      <c r="H65" s="16">
        <f t="shared" si="0"/>
        <v>2049023</v>
      </c>
    </row>
    <row r="66" spans="1:8">
      <c r="A66" s="1" t="s">
        <v>90</v>
      </c>
      <c r="B66" s="15">
        <v>45684928</v>
      </c>
      <c r="C66" s="15">
        <v>18174858</v>
      </c>
      <c r="D66" s="15">
        <v>773265</v>
      </c>
      <c r="E66" s="15">
        <v>27045011</v>
      </c>
      <c r="F66" s="15">
        <v>1875059</v>
      </c>
      <c r="G66" s="15">
        <v>69379</v>
      </c>
      <c r="H66" s="16">
        <f t="shared" si="0"/>
        <v>93622500</v>
      </c>
    </row>
    <row r="67" spans="1:8">
      <c r="A67" s="1" t="s">
        <v>91</v>
      </c>
      <c r="B67" s="15">
        <v>6361547</v>
      </c>
      <c r="C67" s="15">
        <v>64139</v>
      </c>
      <c r="D67" s="15">
        <v>0</v>
      </c>
      <c r="E67" s="15">
        <v>0</v>
      </c>
      <c r="F67" s="15">
        <v>0</v>
      </c>
      <c r="G67" s="15">
        <v>0</v>
      </c>
      <c r="H67" s="16">
        <f t="shared" si="0"/>
        <v>6425686</v>
      </c>
    </row>
    <row r="68" spans="1:8">
      <c r="A68" s="1" t="s">
        <v>92</v>
      </c>
      <c r="B68" s="15">
        <v>24001817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6">
        <f t="shared" ref="H68:H69" si="1">SUM(B68:G68)</f>
        <v>24001817</v>
      </c>
    </row>
    <row r="69" spans="1:8">
      <c r="A69" s="7" t="s">
        <v>93</v>
      </c>
      <c r="B69" s="90">
        <v>7951340</v>
      </c>
      <c r="C69" s="90">
        <v>0</v>
      </c>
      <c r="D69" s="90">
        <v>0</v>
      </c>
      <c r="E69" s="90">
        <v>302039</v>
      </c>
      <c r="F69" s="90">
        <v>0</v>
      </c>
      <c r="G69" s="90">
        <v>0</v>
      </c>
      <c r="H69" s="83">
        <f t="shared" si="1"/>
        <v>8253379</v>
      </c>
    </row>
    <row r="70" spans="1:8">
      <c r="A70" s="64" t="s">
        <v>99</v>
      </c>
      <c r="B70" s="11">
        <f>SUM(B3:B69)</f>
        <v>2048729396</v>
      </c>
      <c r="C70" s="11">
        <f t="shared" ref="C70:H70" si="2">SUM(C3:C69)</f>
        <v>1260541864</v>
      </c>
      <c r="D70" s="11">
        <f t="shared" si="2"/>
        <v>319835424</v>
      </c>
      <c r="E70" s="11">
        <f t="shared" si="2"/>
        <v>1277905618</v>
      </c>
      <c r="F70" s="11">
        <f t="shared" si="2"/>
        <v>7721343</v>
      </c>
      <c r="G70" s="11">
        <f t="shared" si="2"/>
        <v>222994013</v>
      </c>
      <c r="H70" s="11">
        <f t="shared" si="2"/>
        <v>5137727658</v>
      </c>
    </row>
  </sheetData>
  <mergeCells count="1">
    <mergeCell ref="A1:H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56FEC-C13C-404A-91F1-04E919E2A364}">
  <dimension ref="A1:H70"/>
  <sheetViews>
    <sheetView topLeftCell="A32" workbookViewId="0">
      <selection activeCell="J18" sqref="J18:J19"/>
    </sheetView>
  </sheetViews>
  <sheetFormatPr defaultRowHeight="15"/>
  <cols>
    <col min="1" max="1" width="12.28515625" bestFit="1" customWidth="1"/>
    <col min="2" max="2" width="19" bestFit="1" customWidth="1"/>
    <col min="3" max="3" width="13.85546875" bestFit="1" customWidth="1"/>
    <col min="4" max="4" width="13.140625" bestFit="1" customWidth="1"/>
    <col min="5" max="5" width="13.85546875" bestFit="1" customWidth="1"/>
    <col min="6" max="6" width="14.85546875" bestFit="1" customWidth="1"/>
    <col min="7" max="7" width="18" bestFit="1" customWidth="1"/>
    <col min="8" max="8" width="13.85546875" bestFit="1" customWidth="1"/>
  </cols>
  <sheetData>
    <row r="1" spans="1:8" ht="15.75">
      <c r="A1" s="204" t="s">
        <v>4</v>
      </c>
      <c r="B1" s="204"/>
      <c r="C1" s="204"/>
      <c r="D1" s="204"/>
      <c r="E1" s="204"/>
      <c r="F1" s="204"/>
      <c r="G1" s="204"/>
      <c r="H1" s="204"/>
    </row>
    <row r="2" spans="1:8">
      <c r="A2" s="3" t="s">
        <v>25</v>
      </c>
      <c r="B2" s="14" t="s">
        <v>141</v>
      </c>
      <c r="C2" s="14" t="s">
        <v>142</v>
      </c>
      <c r="D2" s="14" t="s">
        <v>143</v>
      </c>
      <c r="E2" s="14" t="s">
        <v>144</v>
      </c>
      <c r="F2" s="14" t="s">
        <v>145</v>
      </c>
      <c r="G2" s="14" t="s">
        <v>146</v>
      </c>
      <c r="H2" s="13" t="s">
        <v>110</v>
      </c>
    </row>
    <row r="3" spans="1:8">
      <c r="A3" s="1" t="s">
        <v>27</v>
      </c>
      <c r="B3" s="68">
        <f>+Transportation!B3/Transportation!H3</f>
        <v>0.93708265173501359</v>
      </c>
      <c r="C3" s="68">
        <f>+Transportation!C3/Transportation!H3</f>
        <v>0</v>
      </c>
      <c r="D3" s="68">
        <f>+Transportation!D3/Transportation!H3</f>
        <v>0</v>
      </c>
      <c r="E3" s="68">
        <f>+Transportation!E3/Transportation!H3</f>
        <v>5.9291824395898154E-2</v>
      </c>
      <c r="F3" s="68">
        <f>+Transportation!F3/Transportation!H3</f>
        <v>0</v>
      </c>
      <c r="G3" s="68">
        <f>+Transportation!G3/Transportation!H3</f>
        <v>3.6255238690882626E-3</v>
      </c>
      <c r="H3" s="70">
        <f>SUM(B3:G3)</f>
        <v>1</v>
      </c>
    </row>
    <row r="4" spans="1:8">
      <c r="A4" s="1" t="s">
        <v>28</v>
      </c>
      <c r="B4" s="68">
        <f>+Transportation!B4/Transportation!H4</f>
        <v>1</v>
      </c>
      <c r="C4" s="68">
        <f>+Transportation!C4/Transportation!H4</f>
        <v>0</v>
      </c>
      <c r="D4" s="68">
        <f>+Transportation!D4/Transportation!H4</f>
        <v>0</v>
      </c>
      <c r="E4" s="68">
        <f>+Transportation!E4/Transportation!H4</f>
        <v>0</v>
      </c>
      <c r="F4" s="68">
        <f>+Transportation!F4/Transportation!H4</f>
        <v>0</v>
      </c>
      <c r="G4" s="68">
        <f>+Transportation!G4/Transportation!H4</f>
        <v>0</v>
      </c>
      <c r="H4" s="70">
        <f t="shared" ref="H4:H67" si="0">SUM(B4:G4)</f>
        <v>1</v>
      </c>
    </row>
    <row r="5" spans="1:8">
      <c r="A5" s="1" t="s">
        <v>29</v>
      </c>
      <c r="B5" s="68">
        <f>+Transportation!B5/Transportation!H5</f>
        <v>0.88907344460891935</v>
      </c>
      <c r="C5" s="68">
        <f>+Transportation!C5/Transportation!H5</f>
        <v>0</v>
      </c>
      <c r="D5" s="68">
        <f>+Transportation!D5/Transportation!H5</f>
        <v>0</v>
      </c>
      <c r="E5" s="68">
        <f>+Transportation!E5/Transportation!H5</f>
        <v>0.11092655539108066</v>
      </c>
      <c r="F5" s="68">
        <f>+Transportation!F5/Transportation!H5</f>
        <v>0</v>
      </c>
      <c r="G5" s="68">
        <f>+Transportation!G5/Transportation!H5</f>
        <v>0</v>
      </c>
      <c r="H5" s="70">
        <f t="shared" si="0"/>
        <v>1</v>
      </c>
    </row>
    <row r="6" spans="1:8">
      <c r="A6" s="1" t="s">
        <v>30</v>
      </c>
      <c r="B6" s="68">
        <f>+Transportation!B6/Transportation!H6</f>
        <v>1</v>
      </c>
      <c r="C6" s="68">
        <f>+Transportation!C6/Transportation!H6</f>
        <v>0</v>
      </c>
      <c r="D6" s="68">
        <f>+Transportation!D6/Transportation!H6</f>
        <v>0</v>
      </c>
      <c r="E6" s="68">
        <f>+Transportation!E6/Transportation!H6</f>
        <v>0</v>
      </c>
      <c r="F6" s="68">
        <f>+Transportation!F6/Transportation!H6</f>
        <v>0</v>
      </c>
      <c r="G6" s="68">
        <f>+Transportation!G6/Transportation!H6</f>
        <v>0</v>
      </c>
      <c r="H6" s="70">
        <f t="shared" si="0"/>
        <v>1</v>
      </c>
    </row>
    <row r="7" spans="1:8">
      <c r="A7" s="1" t="s">
        <v>31</v>
      </c>
      <c r="B7" s="68">
        <f>+Transportation!B7/Transportation!H7</f>
        <v>0.64684585397873862</v>
      </c>
      <c r="C7" s="68">
        <f>+Transportation!C7/Transportation!H7</f>
        <v>9.380049518664331E-2</v>
      </c>
      <c r="D7" s="68">
        <f>+Transportation!D7/Transportation!H7</f>
        <v>0</v>
      </c>
      <c r="E7" s="68">
        <f>+Transportation!E7/Transportation!H7</f>
        <v>0.25935365083461803</v>
      </c>
      <c r="F7" s="68">
        <f>+Transportation!F7/Transportation!H7</f>
        <v>0</v>
      </c>
      <c r="G7" s="68">
        <f>+Transportation!G7/Transportation!H7</f>
        <v>0</v>
      </c>
      <c r="H7" s="70">
        <f t="shared" si="0"/>
        <v>1</v>
      </c>
    </row>
    <row r="8" spans="1:8">
      <c r="A8" s="1" t="s">
        <v>32</v>
      </c>
      <c r="B8" s="68">
        <f>+Transportation!B8/Transportation!H8</f>
        <v>0.11417485057110779</v>
      </c>
      <c r="C8" s="68">
        <f>+Transportation!C8/Transportation!H8</f>
        <v>0.43659927700271417</v>
      </c>
      <c r="D8" s="68">
        <f>+Transportation!D8/Transportation!H8</f>
        <v>0.19495570098540493</v>
      </c>
      <c r="E8" s="68">
        <f>+Transportation!E8/Transportation!H8</f>
        <v>0.25427017144077313</v>
      </c>
      <c r="F8" s="68">
        <f>+Transportation!F8/Transportation!H8</f>
        <v>0</v>
      </c>
      <c r="G8" s="68">
        <f>+Transportation!G8/Transportation!H8</f>
        <v>0</v>
      </c>
      <c r="H8" s="70">
        <f t="shared" si="0"/>
        <v>1</v>
      </c>
    </row>
    <row r="9" spans="1:8">
      <c r="A9" s="1" t="s">
        <v>33</v>
      </c>
      <c r="B9" s="68">
        <f>+Transportation!B9/Transportation!H9</f>
        <v>0.96394702309284486</v>
      </c>
      <c r="C9" s="68">
        <f>+Transportation!C9/Transportation!H9</f>
        <v>3.6052976907155129E-2</v>
      </c>
      <c r="D9" s="68">
        <f>+Transportation!D9/Transportation!H9</f>
        <v>0</v>
      </c>
      <c r="E9" s="68">
        <f>+Transportation!E9/Transportation!H9</f>
        <v>0</v>
      </c>
      <c r="F9" s="68">
        <f>+Transportation!F9/Transportation!H9</f>
        <v>0</v>
      </c>
      <c r="G9" s="68">
        <f>+Transportation!G9/Transportation!H9</f>
        <v>0</v>
      </c>
      <c r="H9" s="70">
        <f t="shared" si="0"/>
        <v>1</v>
      </c>
    </row>
    <row r="10" spans="1:8">
      <c r="A10" s="1" t="s">
        <v>34</v>
      </c>
      <c r="B10" s="68">
        <f>+Transportation!B10/Transportation!H10</f>
        <v>1</v>
      </c>
      <c r="C10" s="68">
        <f>+Transportation!C10/Transportation!H10</f>
        <v>0</v>
      </c>
      <c r="D10" s="68">
        <f>+Transportation!D10/Transportation!H10</f>
        <v>0</v>
      </c>
      <c r="E10" s="68">
        <f>+Transportation!E10/Transportation!H10</f>
        <v>0</v>
      </c>
      <c r="F10" s="68">
        <f>+Transportation!F10/Transportation!H10</f>
        <v>0</v>
      </c>
      <c r="G10" s="68">
        <f>+Transportation!G10/Transportation!H10</f>
        <v>0</v>
      </c>
      <c r="H10" s="70">
        <f t="shared" si="0"/>
        <v>1</v>
      </c>
    </row>
    <row r="11" spans="1:8">
      <c r="A11" s="1" t="s">
        <v>35</v>
      </c>
      <c r="B11" s="68">
        <f>+Transportation!B11/Transportation!H11</f>
        <v>0.89220259588426476</v>
      </c>
      <c r="C11" s="68">
        <f>+Transportation!C11/Transportation!H11</f>
        <v>1.7828542756025721E-2</v>
      </c>
      <c r="D11" s="68">
        <f>+Transportation!D11/Transportation!H11</f>
        <v>0</v>
      </c>
      <c r="E11" s="68">
        <f>+Transportation!E11/Transportation!H11</f>
        <v>7.6597215396176643E-2</v>
      </c>
      <c r="F11" s="68">
        <f>+Transportation!F11/Transportation!H11</f>
        <v>0</v>
      </c>
      <c r="G11" s="68">
        <f>+Transportation!G11/Transportation!H11</f>
        <v>1.3371645963532838E-2</v>
      </c>
      <c r="H11" s="70">
        <f t="shared" si="0"/>
        <v>0.99999999999999989</v>
      </c>
    </row>
    <row r="12" spans="1:8">
      <c r="A12" s="1" t="s">
        <v>36</v>
      </c>
      <c r="B12" s="68">
        <f>+Transportation!B12/Transportation!H12</f>
        <v>0.93819154906677626</v>
      </c>
      <c r="C12" s="68">
        <f>+Transportation!C12/Transportation!H12</f>
        <v>0</v>
      </c>
      <c r="D12" s="68">
        <f>+Transportation!D12/Transportation!H12</f>
        <v>0</v>
      </c>
      <c r="E12" s="68">
        <f>+Transportation!E12/Transportation!H12</f>
        <v>2.1077015405747287E-3</v>
      </c>
      <c r="F12" s="68">
        <f>+Transportation!F12/Transportation!H12</f>
        <v>5.7309257995344115E-2</v>
      </c>
      <c r="G12" s="68">
        <f>+Transportation!G12/Transportation!H12</f>
        <v>2.3914913973048595E-3</v>
      </c>
      <c r="H12" s="70">
        <f t="shared" si="0"/>
        <v>1</v>
      </c>
    </row>
    <row r="13" spans="1:8">
      <c r="A13" s="1" t="s">
        <v>37</v>
      </c>
      <c r="B13" s="68">
        <f>+Transportation!B13/Transportation!H13</f>
        <v>0.8710996923237857</v>
      </c>
      <c r="C13" s="68">
        <f>+Transportation!C13/Transportation!H13</f>
        <v>3.410395146745368E-2</v>
      </c>
      <c r="D13" s="68">
        <f>+Transportation!D13/Transportation!H13</f>
        <v>0</v>
      </c>
      <c r="E13" s="68">
        <f>+Transportation!E13/Transportation!H13</f>
        <v>9.479635620876059E-2</v>
      </c>
      <c r="F13" s="68">
        <f>+Transportation!F13/Transportation!H13</f>
        <v>0</v>
      </c>
      <c r="G13" s="68">
        <f>+Transportation!G13/Transportation!H13</f>
        <v>0</v>
      </c>
      <c r="H13" s="70">
        <f t="shared" si="0"/>
        <v>1</v>
      </c>
    </row>
    <row r="14" spans="1:8">
      <c r="A14" s="1" t="s">
        <v>38</v>
      </c>
      <c r="B14" s="68">
        <f>+Transportation!B14/Transportation!H14</f>
        <v>1</v>
      </c>
      <c r="C14" s="68">
        <f>+Transportation!C14/Transportation!H14</f>
        <v>0</v>
      </c>
      <c r="D14" s="68">
        <f>+Transportation!D14/Transportation!H14</f>
        <v>0</v>
      </c>
      <c r="E14" s="68">
        <f>+Transportation!E14/Transportation!H14</f>
        <v>0</v>
      </c>
      <c r="F14" s="68">
        <f>+Transportation!F14/Transportation!H14</f>
        <v>0</v>
      </c>
      <c r="G14" s="68">
        <f>+Transportation!G14/Transportation!H14</f>
        <v>0</v>
      </c>
      <c r="H14" s="70">
        <f t="shared" si="0"/>
        <v>1</v>
      </c>
    </row>
    <row r="15" spans="1:8">
      <c r="A15" s="1" t="s">
        <v>39</v>
      </c>
      <c r="B15" s="68">
        <f>+Transportation!B15/Transportation!H15</f>
        <v>0.97703587810440784</v>
      </c>
      <c r="C15" s="68">
        <f>+Transportation!C15/Transportation!H15</f>
        <v>0</v>
      </c>
      <c r="D15" s="68">
        <f>+Transportation!D15/Transportation!H15</f>
        <v>0</v>
      </c>
      <c r="E15" s="68">
        <f>+Transportation!E15/Transportation!H15</f>
        <v>2.296412189559217E-2</v>
      </c>
      <c r="F15" s="68">
        <f>+Transportation!F15/Transportation!H15</f>
        <v>0</v>
      </c>
      <c r="G15" s="68">
        <f>+Transportation!G15/Transportation!H15</f>
        <v>0</v>
      </c>
      <c r="H15" s="70">
        <f t="shared" si="0"/>
        <v>1</v>
      </c>
    </row>
    <row r="16" spans="1:8">
      <c r="A16" s="1" t="s">
        <v>40</v>
      </c>
      <c r="B16" s="68">
        <f>+Transportation!B16/Transportation!H16</f>
        <v>0.34487436468523791</v>
      </c>
      <c r="C16" s="68">
        <f>+Transportation!C16/Transportation!H16</f>
        <v>0.63320019385142712</v>
      </c>
      <c r="D16" s="68">
        <f>+Transportation!D16/Transportation!H16</f>
        <v>2.1234029504084772E-2</v>
      </c>
      <c r="E16" s="68">
        <f>+Transportation!E16/Transportation!H16</f>
        <v>0</v>
      </c>
      <c r="F16" s="68">
        <f>+Transportation!F16/Transportation!H16</f>
        <v>0</v>
      </c>
      <c r="G16" s="68">
        <f>+Transportation!G16/Transportation!H16</f>
        <v>6.9141195925022771E-4</v>
      </c>
      <c r="H16" s="70">
        <f t="shared" si="0"/>
        <v>1</v>
      </c>
    </row>
    <row r="17" spans="1:8">
      <c r="A17" s="1" t="s">
        <v>41</v>
      </c>
      <c r="B17" s="68">
        <f>+Transportation!B17/Transportation!H17</f>
        <v>0.19330314917669728</v>
      </c>
      <c r="C17" s="68">
        <f>+Transportation!C17/Transportation!H17</f>
        <v>0</v>
      </c>
      <c r="D17" s="68">
        <f>+Transportation!D17/Transportation!H17</f>
        <v>0.16902302669762467</v>
      </c>
      <c r="E17" s="68">
        <f>+Transportation!E17/Transportation!H17</f>
        <v>0.37086692093427165</v>
      </c>
      <c r="F17" s="68">
        <f>+Transportation!F17/Transportation!H17</f>
        <v>8.9062508514388631E-3</v>
      </c>
      <c r="G17" s="68">
        <f>+Transportation!G17/Transportation!H17</f>
        <v>0.25790065233996756</v>
      </c>
      <c r="H17" s="70">
        <f t="shared" si="0"/>
        <v>1</v>
      </c>
    </row>
    <row r="18" spans="1:8">
      <c r="A18" s="1" t="s">
        <v>42</v>
      </c>
      <c r="B18" s="68">
        <f>+Transportation!B18/Transportation!H18</f>
        <v>0.76986907509231373</v>
      </c>
      <c r="C18" s="68">
        <f>+Transportation!C18/Transportation!H18</f>
        <v>0</v>
      </c>
      <c r="D18" s="68">
        <f>+Transportation!D18/Transportation!H18</f>
        <v>0</v>
      </c>
      <c r="E18" s="68">
        <f>+Transportation!E18/Transportation!H18</f>
        <v>0.23013092490768633</v>
      </c>
      <c r="F18" s="68">
        <f>+Transportation!F18/Transportation!H18</f>
        <v>0</v>
      </c>
      <c r="G18" s="68">
        <f>+Transportation!G18/Transportation!H18</f>
        <v>0</v>
      </c>
      <c r="H18" s="70">
        <f t="shared" si="0"/>
        <v>1</v>
      </c>
    </row>
    <row r="19" spans="1:8">
      <c r="A19" s="1" t="s">
        <v>43</v>
      </c>
      <c r="B19" s="68">
        <f>+Transportation!B19/Transportation!H19</f>
        <v>0.69981218260741962</v>
      </c>
      <c r="C19" s="68">
        <f>+Transportation!C19/Transportation!H19</f>
        <v>0.18393719185719107</v>
      </c>
      <c r="D19" s="68">
        <f>+Transportation!D19/Transportation!H19</f>
        <v>0</v>
      </c>
      <c r="E19" s="68">
        <f>+Transportation!E19/Transportation!H19</f>
        <v>0.11625062553538931</v>
      </c>
      <c r="F19" s="68">
        <f>+Transportation!F19/Transportation!H19</f>
        <v>0</v>
      </c>
      <c r="G19" s="68">
        <f>+Transportation!G19/Transportation!H19</f>
        <v>0</v>
      </c>
      <c r="H19" s="70">
        <f t="shared" si="0"/>
        <v>1</v>
      </c>
    </row>
    <row r="20" spans="1:8">
      <c r="A20" s="1" t="s">
        <v>44</v>
      </c>
      <c r="B20" s="68">
        <f>+Transportation!B20/Transportation!H20</f>
        <v>0.68848792032799444</v>
      </c>
      <c r="C20" s="68">
        <f>+Transportation!C20/Transportation!H20</f>
        <v>0.31151207967200556</v>
      </c>
      <c r="D20" s="68">
        <f>+Transportation!D20/Transportation!H20</f>
        <v>0</v>
      </c>
      <c r="E20" s="68">
        <f>+Transportation!E20/Transportation!H20</f>
        <v>0</v>
      </c>
      <c r="F20" s="68">
        <f>+Transportation!F20/Transportation!H20</f>
        <v>0</v>
      </c>
      <c r="G20" s="68">
        <f>+Transportation!G20/Transportation!H20</f>
        <v>0</v>
      </c>
      <c r="H20" s="70">
        <f t="shared" si="0"/>
        <v>1</v>
      </c>
    </row>
    <row r="21" spans="1:8">
      <c r="A21" s="1" t="s">
        <v>45</v>
      </c>
      <c r="B21" s="68">
        <f>+Transportation!B21/Transportation!H21</f>
        <v>0.99063757848588108</v>
      </c>
      <c r="C21" s="68">
        <f>+Transportation!C21/Transportation!H21</f>
        <v>0</v>
      </c>
      <c r="D21" s="68">
        <f>+Transportation!D21/Transportation!H21</f>
        <v>0</v>
      </c>
      <c r="E21" s="68">
        <f>+Transportation!E21/Transportation!H21</f>
        <v>9.36242151411887E-3</v>
      </c>
      <c r="F21" s="68">
        <f>+Transportation!F21/Transportation!H21</f>
        <v>0</v>
      </c>
      <c r="G21" s="68">
        <f>+Transportation!G21/Transportation!H21</f>
        <v>0</v>
      </c>
      <c r="H21" s="70">
        <f t="shared" si="0"/>
        <v>1</v>
      </c>
    </row>
    <row r="22" spans="1:8">
      <c r="A22" s="1" t="s">
        <v>46</v>
      </c>
      <c r="B22" s="68">
        <f>+Transportation!B22/Transportation!H22</f>
        <v>1</v>
      </c>
      <c r="C22" s="68">
        <f>+Transportation!C22/Transportation!H22</f>
        <v>0</v>
      </c>
      <c r="D22" s="68">
        <f>+Transportation!D22/Transportation!H22</f>
        <v>0</v>
      </c>
      <c r="E22" s="68">
        <f>+Transportation!E22/Transportation!H22</f>
        <v>0</v>
      </c>
      <c r="F22" s="68">
        <f>+Transportation!F22/Transportation!H22</f>
        <v>0</v>
      </c>
      <c r="G22" s="68">
        <f>+Transportation!G22/Transportation!H22</f>
        <v>0</v>
      </c>
      <c r="H22" s="70">
        <f t="shared" si="0"/>
        <v>1</v>
      </c>
    </row>
    <row r="23" spans="1:8">
      <c r="A23" s="1" t="s">
        <v>47</v>
      </c>
      <c r="B23" s="68">
        <f>+Transportation!B23/Transportation!H23</f>
        <v>1</v>
      </c>
      <c r="C23" s="68">
        <f>+Transportation!C23/Transportation!H23</f>
        <v>0</v>
      </c>
      <c r="D23" s="68">
        <f>+Transportation!D23/Transportation!H23</f>
        <v>0</v>
      </c>
      <c r="E23" s="68">
        <f>+Transportation!E23/Transportation!H23</f>
        <v>0</v>
      </c>
      <c r="F23" s="68">
        <f>+Transportation!F23/Transportation!H23</f>
        <v>0</v>
      </c>
      <c r="G23" s="68">
        <f>+Transportation!G23/Transportation!H23</f>
        <v>0</v>
      </c>
      <c r="H23" s="70">
        <f t="shared" si="0"/>
        <v>1</v>
      </c>
    </row>
    <row r="24" spans="1:8">
      <c r="A24" s="1" t="s">
        <v>48</v>
      </c>
      <c r="B24" s="68">
        <f>+Transportation!B24/Transportation!H24</f>
        <v>0.99491249831919659</v>
      </c>
      <c r="C24" s="68">
        <f>+Transportation!C24/Transportation!H24</f>
        <v>0</v>
      </c>
      <c r="D24" s="68">
        <f>+Transportation!D24/Transportation!H24</f>
        <v>0</v>
      </c>
      <c r="E24" s="68">
        <f>+Transportation!E24/Transportation!H24</f>
        <v>0</v>
      </c>
      <c r="F24" s="68">
        <f>+Transportation!F24/Transportation!H24</f>
        <v>0</v>
      </c>
      <c r="G24" s="68">
        <f>+Transportation!G24/Transportation!H24</f>
        <v>5.0875016808034157E-3</v>
      </c>
      <c r="H24" s="70">
        <f t="shared" si="0"/>
        <v>1</v>
      </c>
    </row>
    <row r="25" spans="1:8">
      <c r="A25" s="1" t="s">
        <v>49</v>
      </c>
      <c r="B25" s="68">
        <f>+Transportation!B25/Transportation!H25</f>
        <v>1</v>
      </c>
      <c r="C25" s="68">
        <f>+Transportation!C25/Transportation!H25</f>
        <v>0</v>
      </c>
      <c r="D25" s="68">
        <f>+Transportation!D25/Transportation!H25</f>
        <v>0</v>
      </c>
      <c r="E25" s="68">
        <f>+Transportation!E25/Transportation!H25</f>
        <v>0</v>
      </c>
      <c r="F25" s="68">
        <f>+Transportation!F25/Transportation!H25</f>
        <v>0</v>
      </c>
      <c r="G25" s="68">
        <f>+Transportation!G25/Transportation!H25</f>
        <v>0</v>
      </c>
      <c r="H25" s="70">
        <f t="shared" si="0"/>
        <v>1</v>
      </c>
    </row>
    <row r="26" spans="1:8">
      <c r="A26" s="1" t="s">
        <v>50</v>
      </c>
      <c r="B26" s="68">
        <f>+Transportation!B26/Transportation!H26</f>
        <v>1</v>
      </c>
      <c r="C26" s="68">
        <f>+Transportation!C26/Transportation!H26</f>
        <v>0</v>
      </c>
      <c r="D26" s="68">
        <f>+Transportation!D26/Transportation!H26</f>
        <v>0</v>
      </c>
      <c r="E26" s="68">
        <f>+Transportation!E26/Transportation!H26</f>
        <v>0</v>
      </c>
      <c r="F26" s="68">
        <f>+Transportation!F26/Transportation!H26</f>
        <v>0</v>
      </c>
      <c r="G26" s="68">
        <f>+Transportation!G26/Transportation!H26</f>
        <v>0</v>
      </c>
      <c r="H26" s="70">
        <f t="shared" si="0"/>
        <v>1</v>
      </c>
    </row>
    <row r="27" spans="1:8">
      <c r="A27" s="1" t="s">
        <v>51</v>
      </c>
      <c r="B27" s="68">
        <f>+Transportation!B27/Transportation!H27</f>
        <v>0.84722856930960566</v>
      </c>
      <c r="C27" s="68">
        <f>+Transportation!C27/Transportation!H27</f>
        <v>0.15277143069039437</v>
      </c>
      <c r="D27" s="68">
        <f>+Transportation!D27/Transportation!H27</f>
        <v>0</v>
      </c>
      <c r="E27" s="68">
        <f>+Transportation!E27/Transportation!H27</f>
        <v>0</v>
      </c>
      <c r="F27" s="68">
        <f>+Transportation!F27/Transportation!H27</f>
        <v>0</v>
      </c>
      <c r="G27" s="68">
        <f>+Transportation!G27/Transportation!H27</f>
        <v>0</v>
      </c>
      <c r="H27" s="70">
        <f t="shared" si="0"/>
        <v>1</v>
      </c>
    </row>
    <row r="28" spans="1:8">
      <c r="A28" s="1" t="s">
        <v>52</v>
      </c>
      <c r="B28" s="68">
        <f>+Transportation!B28/Transportation!H28</f>
        <v>0.77492691935130797</v>
      </c>
      <c r="C28" s="68">
        <f>+Transportation!C28/Transportation!H28</f>
        <v>8.7098003483423933E-2</v>
      </c>
      <c r="D28" s="68">
        <f>+Transportation!D28/Transportation!H28</f>
        <v>2.6439438785397576E-2</v>
      </c>
      <c r="E28" s="68">
        <f>+Transportation!E28/Transportation!H28</f>
        <v>0.11153563837987052</v>
      </c>
      <c r="F28" s="68">
        <f>+Transportation!F28/Transportation!H28</f>
        <v>0</v>
      </c>
      <c r="G28" s="68">
        <f>+Transportation!G28/Transportation!H28</f>
        <v>0</v>
      </c>
      <c r="H28" s="70">
        <f t="shared" si="0"/>
        <v>1</v>
      </c>
    </row>
    <row r="29" spans="1:8">
      <c r="A29" s="1" t="s">
        <v>53</v>
      </c>
      <c r="B29" s="68">
        <f>+Transportation!B29/Transportation!H29</f>
        <v>1</v>
      </c>
      <c r="C29" s="68">
        <f>+Transportation!C29/Transportation!H29</f>
        <v>0</v>
      </c>
      <c r="D29" s="68">
        <f>+Transportation!D29/Transportation!H29</f>
        <v>0</v>
      </c>
      <c r="E29" s="68">
        <f>+Transportation!E29/Transportation!H29</f>
        <v>0</v>
      </c>
      <c r="F29" s="68">
        <f>+Transportation!F29/Transportation!H29</f>
        <v>0</v>
      </c>
      <c r="G29" s="68">
        <f>+Transportation!G29/Transportation!H29</f>
        <v>0</v>
      </c>
      <c r="H29" s="70">
        <f t="shared" si="0"/>
        <v>1</v>
      </c>
    </row>
    <row r="30" spans="1:8">
      <c r="A30" s="1" t="s">
        <v>54</v>
      </c>
      <c r="B30" s="68">
        <f>+Transportation!B30/Transportation!H30</f>
        <v>0.99902213367044457</v>
      </c>
      <c r="C30" s="68">
        <f>+Transportation!C30/Transportation!H30</f>
        <v>0</v>
      </c>
      <c r="D30" s="68">
        <f>+Transportation!D30/Transportation!H30</f>
        <v>2.0084504669679471E-4</v>
      </c>
      <c r="E30" s="68">
        <f>+Transportation!E30/Transportation!H30</f>
        <v>7.7702128285869147E-4</v>
      </c>
      <c r="F30" s="68">
        <f>+Transportation!F30/Transportation!H30</f>
        <v>0</v>
      </c>
      <c r="G30" s="68">
        <f>+Transportation!G30/Transportation!H30</f>
        <v>0</v>
      </c>
      <c r="H30" s="70">
        <f t="shared" si="0"/>
        <v>1</v>
      </c>
    </row>
    <row r="31" spans="1:8">
      <c r="A31" s="1" t="s">
        <v>55</v>
      </c>
      <c r="B31" s="68">
        <f>+Transportation!B31/Transportation!H31</f>
        <v>0.99994623979631336</v>
      </c>
      <c r="C31" s="68">
        <f>+Transportation!C31/Transportation!H31</f>
        <v>0</v>
      </c>
      <c r="D31" s="68">
        <f>+Transportation!D31/Transportation!H31</f>
        <v>0</v>
      </c>
      <c r="E31" s="68">
        <f>+Transportation!E31/Transportation!H31</f>
        <v>0</v>
      </c>
      <c r="F31" s="68">
        <f>+Transportation!F31/Transportation!H31</f>
        <v>0</v>
      </c>
      <c r="G31" s="68">
        <f>+Transportation!G31/Transportation!H31</f>
        <v>5.3760203686659729E-5</v>
      </c>
      <c r="H31" s="70">
        <f t="shared" si="0"/>
        <v>1</v>
      </c>
    </row>
    <row r="32" spans="1:8">
      <c r="A32" s="1" t="s">
        <v>56</v>
      </c>
      <c r="B32" s="68">
        <f>+Transportation!B32/Transportation!H32</f>
        <v>1</v>
      </c>
      <c r="C32" s="68">
        <f>+Transportation!C32/Transportation!H32</f>
        <v>0</v>
      </c>
      <c r="D32" s="68">
        <f>+Transportation!D32/Transportation!H32</f>
        <v>0</v>
      </c>
      <c r="E32" s="68">
        <f>+Transportation!E32/Transportation!H32</f>
        <v>0</v>
      </c>
      <c r="F32" s="68">
        <f>+Transportation!F32/Transportation!H32</f>
        <v>0</v>
      </c>
      <c r="G32" s="68">
        <f>+Transportation!G32/Transportation!H32</f>
        <v>0</v>
      </c>
      <c r="H32" s="70">
        <f t="shared" si="0"/>
        <v>1</v>
      </c>
    </row>
    <row r="33" spans="1:8">
      <c r="A33" s="1" t="s">
        <v>57</v>
      </c>
      <c r="B33" s="68">
        <f>+Transportation!B33/Transportation!H33</f>
        <v>0.99973442965022841</v>
      </c>
      <c r="C33" s="68">
        <f>+Transportation!C33/Transportation!H33</f>
        <v>0</v>
      </c>
      <c r="D33" s="68">
        <f>+Transportation!D33/Transportation!H33</f>
        <v>0</v>
      </c>
      <c r="E33" s="68">
        <f>+Transportation!E33/Transportation!H33</f>
        <v>2.6557034977155375E-4</v>
      </c>
      <c r="F33" s="68">
        <f>+Transportation!F33/Transportation!H33</f>
        <v>0</v>
      </c>
      <c r="G33" s="68">
        <f>+Transportation!G33/Transportation!H33</f>
        <v>0</v>
      </c>
      <c r="H33" s="70">
        <f t="shared" si="0"/>
        <v>1</v>
      </c>
    </row>
    <row r="34" spans="1:8">
      <c r="A34" s="1" t="s">
        <v>58</v>
      </c>
      <c r="B34" s="68">
        <f>+Transportation!B34/Transportation!H34</f>
        <v>1</v>
      </c>
      <c r="C34" s="68">
        <f>+Transportation!C34/Transportation!H34</f>
        <v>0</v>
      </c>
      <c r="D34" s="68">
        <f>+Transportation!D34/Transportation!H34</f>
        <v>0</v>
      </c>
      <c r="E34" s="68">
        <f>+Transportation!E34/Transportation!H34</f>
        <v>0</v>
      </c>
      <c r="F34" s="68">
        <f>+Transportation!F34/Transportation!H34</f>
        <v>0</v>
      </c>
      <c r="G34" s="68">
        <f>+Transportation!G34/Transportation!H34</f>
        <v>0</v>
      </c>
      <c r="H34" s="70">
        <f t="shared" si="0"/>
        <v>1</v>
      </c>
    </row>
    <row r="35" spans="1:8">
      <c r="A35" s="1" t="s">
        <v>59</v>
      </c>
      <c r="B35" s="68">
        <f>+Transportation!B35/Transportation!H35</f>
        <v>1</v>
      </c>
      <c r="C35" s="68">
        <f>+Transportation!C35/Transportation!H35</f>
        <v>0</v>
      </c>
      <c r="D35" s="68">
        <f>+Transportation!D35/Transportation!H35</f>
        <v>0</v>
      </c>
      <c r="E35" s="68">
        <f>+Transportation!E35/Transportation!H35</f>
        <v>0</v>
      </c>
      <c r="F35" s="68">
        <f>+Transportation!F35/Transportation!H35</f>
        <v>0</v>
      </c>
      <c r="G35" s="68">
        <f>+Transportation!G35/Transportation!H35</f>
        <v>0</v>
      </c>
      <c r="H35" s="70">
        <f t="shared" si="0"/>
        <v>1</v>
      </c>
    </row>
    <row r="36" spans="1:8">
      <c r="A36" s="1" t="s">
        <v>60</v>
      </c>
      <c r="B36" s="68">
        <f>+Transportation!B36/Transportation!H36</f>
        <v>0.79178152433538473</v>
      </c>
      <c r="C36" s="68">
        <f>+Transportation!C36/Transportation!H36</f>
        <v>0</v>
      </c>
      <c r="D36" s="68">
        <f>+Transportation!D36/Transportation!H36</f>
        <v>0</v>
      </c>
      <c r="E36" s="68">
        <f>+Transportation!E36/Transportation!H36</f>
        <v>0</v>
      </c>
      <c r="F36" s="68">
        <f>+Transportation!F36/Transportation!H36</f>
        <v>0</v>
      </c>
      <c r="G36" s="68">
        <f>+Transportation!G36/Transportation!H36</f>
        <v>0.20821847566461521</v>
      </c>
      <c r="H36" s="70">
        <f t="shared" si="0"/>
        <v>1</v>
      </c>
    </row>
    <row r="37" spans="1:8">
      <c r="A37" s="1" t="s">
        <v>61</v>
      </c>
      <c r="B37" s="68">
        <f>+Transportation!B37/Transportation!H37</f>
        <v>0.35148106525151612</v>
      </c>
      <c r="C37" s="68">
        <f>+Transportation!C37/Transportation!H37</f>
        <v>0.5389218820413112</v>
      </c>
      <c r="D37" s="68">
        <f>+Transportation!D37/Transportation!H37</f>
        <v>0</v>
      </c>
      <c r="E37" s="68">
        <f>+Transportation!E37/Transportation!H37</f>
        <v>0.10959705270717274</v>
      </c>
      <c r="F37" s="68">
        <f>+Transportation!F37/Transportation!H37</f>
        <v>0</v>
      </c>
      <c r="G37" s="68">
        <f>+Transportation!G37/Transportation!H37</f>
        <v>0</v>
      </c>
      <c r="H37" s="70">
        <f t="shared" si="0"/>
        <v>1</v>
      </c>
    </row>
    <row r="38" spans="1:8">
      <c r="A38" s="1" t="s">
        <v>62</v>
      </c>
      <c r="B38" s="68">
        <f>+Transportation!B38/Transportation!H38</f>
        <v>1</v>
      </c>
      <c r="C38" s="68">
        <f>+Transportation!C38/Transportation!H38</f>
        <v>0</v>
      </c>
      <c r="D38" s="68">
        <f>+Transportation!D38/Transportation!H38</f>
        <v>0</v>
      </c>
      <c r="E38" s="68">
        <f>+Transportation!E38/Transportation!H38</f>
        <v>0</v>
      </c>
      <c r="F38" s="68">
        <f>+Transportation!F38/Transportation!H38</f>
        <v>0</v>
      </c>
      <c r="G38" s="68">
        <f>+Transportation!G38/Transportation!H38</f>
        <v>0</v>
      </c>
      <c r="H38" s="70">
        <f t="shared" si="0"/>
        <v>1</v>
      </c>
    </row>
    <row r="39" spans="1:8">
      <c r="A39" s="1" t="s">
        <v>63</v>
      </c>
      <c r="B39" s="68">
        <f>+Transportation!B39/Transportation!H39</f>
        <v>0.86859247205859214</v>
      </c>
      <c r="C39" s="68">
        <f>+Transportation!C39/Transportation!H39</f>
        <v>1.3082561560320487E-7</v>
      </c>
      <c r="D39" s="68">
        <f>+Transportation!D39/Transportation!H39</f>
        <v>0</v>
      </c>
      <c r="E39" s="68">
        <f>+Transportation!E39/Transportation!H39</f>
        <v>0.1314073971157923</v>
      </c>
      <c r="F39" s="68">
        <f>+Transportation!F39/Transportation!H39</f>
        <v>0</v>
      </c>
      <c r="G39" s="68">
        <f>+Transportation!G39/Transportation!H39</f>
        <v>0</v>
      </c>
      <c r="H39" s="70">
        <f t="shared" si="0"/>
        <v>1</v>
      </c>
    </row>
    <row r="40" spans="1:8">
      <c r="A40" s="1" t="s">
        <v>64</v>
      </c>
      <c r="B40" s="68">
        <f>+Transportation!B40/Transportation!H40</f>
        <v>0.80803148049099494</v>
      </c>
      <c r="C40" s="68">
        <f>+Transportation!C40/Transportation!H40</f>
        <v>0</v>
      </c>
      <c r="D40" s="68">
        <f>+Transportation!D40/Transportation!H40</f>
        <v>0</v>
      </c>
      <c r="E40" s="68">
        <f>+Transportation!E40/Transportation!H40</f>
        <v>0.19196851950900501</v>
      </c>
      <c r="F40" s="68">
        <f>+Transportation!F40/Transportation!H40</f>
        <v>0</v>
      </c>
      <c r="G40" s="68">
        <f>+Transportation!G40/Transportation!H40</f>
        <v>0</v>
      </c>
      <c r="H40" s="70">
        <f t="shared" si="0"/>
        <v>1</v>
      </c>
    </row>
    <row r="41" spans="1:8">
      <c r="A41" s="1" t="s">
        <v>65</v>
      </c>
      <c r="B41" s="68">
        <f>+Transportation!B41/Transportation!H41</f>
        <v>0.99966856565290185</v>
      </c>
      <c r="C41" s="68">
        <f>+Transportation!C41/Transportation!H41</f>
        <v>3.3143434709819949E-4</v>
      </c>
      <c r="D41" s="68">
        <f>+Transportation!D41/Transportation!H41</f>
        <v>0</v>
      </c>
      <c r="E41" s="68">
        <f>+Transportation!E41/Transportation!H41</f>
        <v>0</v>
      </c>
      <c r="F41" s="68">
        <f>+Transportation!F41/Transportation!H41</f>
        <v>0</v>
      </c>
      <c r="G41" s="68">
        <f>+Transportation!G41/Transportation!H41</f>
        <v>0</v>
      </c>
      <c r="H41" s="70">
        <f t="shared" si="0"/>
        <v>1</v>
      </c>
    </row>
    <row r="42" spans="1:8">
      <c r="A42" s="1" t="s">
        <v>66</v>
      </c>
      <c r="B42" s="68">
        <f>+Transportation!B42/Transportation!H42</f>
        <v>0.65610306031112975</v>
      </c>
      <c r="C42" s="68">
        <f>+Transportation!C42/Transportation!H42</f>
        <v>0</v>
      </c>
      <c r="D42" s="68">
        <f>+Transportation!D42/Transportation!H42</f>
        <v>0.15878267372166011</v>
      </c>
      <c r="E42" s="68">
        <f>+Transportation!E42/Transportation!H42</f>
        <v>0.18032155360926364</v>
      </c>
      <c r="F42" s="68">
        <f>+Transportation!F42/Transportation!H42</f>
        <v>0</v>
      </c>
      <c r="G42" s="68">
        <f>+Transportation!G42/Transportation!H42</f>
        <v>4.7927123579464982E-3</v>
      </c>
      <c r="H42" s="70">
        <f t="shared" si="0"/>
        <v>1</v>
      </c>
    </row>
    <row r="43" spans="1:8">
      <c r="A43" s="1" t="s">
        <v>67</v>
      </c>
      <c r="B43" s="68">
        <f>+Transportation!B43/Transportation!H43</f>
        <v>0.94694853073156016</v>
      </c>
      <c r="C43" s="68">
        <f>+Transportation!C43/Transportation!H43</f>
        <v>2.2815784678456803E-2</v>
      </c>
      <c r="D43" s="68">
        <f>+Transportation!D43/Transportation!H43</f>
        <v>0</v>
      </c>
      <c r="E43" s="68">
        <f>+Transportation!E43/Transportation!H43</f>
        <v>3.0235684589983065E-2</v>
      </c>
      <c r="F43" s="68">
        <f>+Transportation!F43/Transportation!H43</f>
        <v>0</v>
      </c>
      <c r="G43" s="68">
        <f>+Transportation!G43/Transportation!H43</f>
        <v>0</v>
      </c>
      <c r="H43" s="70">
        <f t="shared" si="0"/>
        <v>1</v>
      </c>
    </row>
    <row r="44" spans="1:8">
      <c r="A44" s="1" t="s">
        <v>68</v>
      </c>
      <c r="B44" s="68">
        <f>+Transportation!B44/Transportation!H44</f>
        <v>0.81944318013150952</v>
      </c>
      <c r="C44" s="68">
        <f>+Transportation!C44/Transportation!H44</f>
        <v>9.3260926417553749E-2</v>
      </c>
      <c r="D44" s="68">
        <f>+Transportation!D44/Transportation!H44</f>
        <v>0</v>
      </c>
      <c r="E44" s="68">
        <f>+Transportation!E44/Transportation!H44</f>
        <v>8.7295893450936718E-2</v>
      </c>
      <c r="F44" s="68">
        <f>+Transportation!F44/Transportation!H44</f>
        <v>0</v>
      </c>
      <c r="G44" s="68">
        <f>+Transportation!G44/Transportation!H44</f>
        <v>0</v>
      </c>
      <c r="H44" s="70">
        <f t="shared" si="0"/>
        <v>1</v>
      </c>
    </row>
    <row r="45" spans="1:8">
      <c r="A45" s="1" t="s">
        <v>69</v>
      </c>
      <c r="B45" s="68">
        <f>+Transportation!B45/Transportation!H45</f>
        <v>6.4946629813524601E-2</v>
      </c>
      <c r="C45" s="68">
        <f>+Transportation!C45/Transportation!H45</f>
        <v>0.42972556753921465</v>
      </c>
      <c r="D45" s="68">
        <f>+Transportation!D45/Transportation!H45</f>
        <v>6.7975174586658041E-2</v>
      </c>
      <c r="E45" s="68">
        <f>+Transportation!E45/Transportation!H45</f>
        <v>0.38583275678573603</v>
      </c>
      <c r="F45" s="68">
        <f>+Transportation!F45/Transportation!H45</f>
        <v>0</v>
      </c>
      <c r="G45" s="68">
        <f>+Transportation!G45/Transportation!H45</f>
        <v>5.1519871274866715E-2</v>
      </c>
      <c r="H45" s="70">
        <f t="shared" si="0"/>
        <v>1</v>
      </c>
    </row>
    <row r="46" spans="1:8">
      <c r="A46" s="1" t="s">
        <v>70</v>
      </c>
      <c r="B46" s="68">
        <f>+Transportation!B46/Transportation!H46</f>
        <v>0.49736543100818636</v>
      </c>
      <c r="C46" s="68">
        <f>+Transportation!C46/Transportation!H46</f>
        <v>0.49321288279480063</v>
      </c>
      <c r="D46" s="68">
        <f>+Transportation!D46/Transportation!H46</f>
        <v>8.07800917374513E-3</v>
      </c>
      <c r="E46" s="68">
        <f>+Transportation!E46/Transportation!H46</f>
        <v>0</v>
      </c>
      <c r="F46" s="68">
        <f>+Transportation!F46/Transportation!H46</f>
        <v>0</v>
      </c>
      <c r="G46" s="68">
        <f>+Transportation!G46/Transportation!H46</f>
        <v>1.3436770232678752E-3</v>
      </c>
      <c r="H46" s="70">
        <f t="shared" si="0"/>
        <v>1</v>
      </c>
    </row>
    <row r="47" spans="1:8">
      <c r="A47" s="1" t="s">
        <v>71</v>
      </c>
      <c r="B47" s="68">
        <f>+Transportation!B47/Transportation!H47</f>
        <v>0.92278896631753016</v>
      </c>
      <c r="C47" s="68">
        <f>+Transportation!C47/Transportation!H47</f>
        <v>0</v>
      </c>
      <c r="D47" s="68">
        <f>+Transportation!D47/Transportation!H47</f>
        <v>0</v>
      </c>
      <c r="E47" s="68">
        <f>+Transportation!E47/Transportation!H47</f>
        <v>0</v>
      </c>
      <c r="F47" s="68">
        <f>+Transportation!F47/Transportation!H47</f>
        <v>0</v>
      </c>
      <c r="G47" s="68">
        <f>+Transportation!G47/Transportation!H47</f>
        <v>7.7211033682469871E-2</v>
      </c>
      <c r="H47" s="70">
        <f t="shared" si="0"/>
        <v>1</v>
      </c>
    </row>
    <row r="48" spans="1:8">
      <c r="A48" s="1" t="s">
        <v>72</v>
      </c>
      <c r="B48" s="68">
        <f>+Transportation!B48/Transportation!H48</f>
        <v>0.45383594364436836</v>
      </c>
      <c r="C48" s="68">
        <f>+Transportation!C48/Transportation!H48</f>
        <v>0.41656942409487052</v>
      </c>
      <c r="D48" s="68">
        <f>+Transportation!D48/Transportation!H48</f>
        <v>0</v>
      </c>
      <c r="E48" s="68">
        <f>+Transportation!E48/Transportation!H48</f>
        <v>0.12959463226076109</v>
      </c>
      <c r="F48" s="68">
        <f>+Transportation!F48/Transportation!H48</f>
        <v>0</v>
      </c>
      <c r="G48" s="68">
        <f>+Transportation!G48/Transportation!H48</f>
        <v>0</v>
      </c>
      <c r="H48" s="70">
        <f t="shared" si="0"/>
        <v>1</v>
      </c>
    </row>
    <row r="49" spans="1:8">
      <c r="A49" s="1" t="s">
        <v>73</v>
      </c>
      <c r="B49" s="68">
        <f>+Transportation!B49/Transportation!H49</f>
        <v>0.92285365526406393</v>
      </c>
      <c r="C49" s="68">
        <f>+Transportation!C49/Transportation!H49</f>
        <v>7.0357928584255491E-2</v>
      </c>
      <c r="D49" s="68">
        <f>+Transportation!D49/Transportation!H49</f>
        <v>0</v>
      </c>
      <c r="E49" s="68">
        <f>+Transportation!E49/Transportation!H49</f>
        <v>0</v>
      </c>
      <c r="F49" s="68">
        <f>+Transportation!F49/Transportation!H49</f>
        <v>0</v>
      </c>
      <c r="G49" s="68">
        <f>+Transportation!G49/Transportation!H49</f>
        <v>6.7884161516805286E-3</v>
      </c>
      <c r="H49" s="70">
        <f t="shared" si="0"/>
        <v>1</v>
      </c>
    </row>
    <row r="50" spans="1:8">
      <c r="A50" s="1" t="s">
        <v>74</v>
      </c>
      <c r="B50" s="68">
        <f>+Transportation!B50/Transportation!H50</f>
        <v>0.74482654464793474</v>
      </c>
      <c r="C50" s="68">
        <f>+Transportation!C50/Transportation!H50</f>
        <v>0</v>
      </c>
      <c r="D50" s="68">
        <f>+Transportation!D50/Transportation!H50</f>
        <v>0</v>
      </c>
      <c r="E50" s="68">
        <f>+Transportation!E50/Transportation!H50</f>
        <v>0.24230911342801148</v>
      </c>
      <c r="F50" s="68">
        <f>+Transportation!F50/Transportation!H50</f>
        <v>0</v>
      </c>
      <c r="G50" s="68">
        <f>+Transportation!G50/Transportation!H50</f>
        <v>1.2864341924053779E-2</v>
      </c>
      <c r="H50" s="70">
        <f t="shared" si="0"/>
        <v>1</v>
      </c>
    </row>
    <row r="51" spans="1:8">
      <c r="A51" s="1" t="s">
        <v>75</v>
      </c>
      <c r="B51" s="68">
        <f>+Transportation!B51/Transportation!H51</f>
        <v>0.90566989873240344</v>
      </c>
      <c r="C51" s="68">
        <f>+Transportation!C51/Transportation!H51</f>
        <v>0</v>
      </c>
      <c r="D51" s="68">
        <f>+Transportation!D51/Transportation!H51</f>
        <v>0</v>
      </c>
      <c r="E51" s="68">
        <f>+Transportation!E51/Transportation!H51</f>
        <v>9.4330101267596597E-2</v>
      </c>
      <c r="F51" s="68">
        <f>+Transportation!F51/Transportation!H51</f>
        <v>0</v>
      </c>
      <c r="G51" s="68">
        <f>+Transportation!G51/Transportation!H51</f>
        <v>0</v>
      </c>
      <c r="H51" s="70">
        <f t="shared" si="0"/>
        <v>1</v>
      </c>
    </row>
    <row r="52" spans="1:8">
      <c r="A52" s="1" t="s">
        <v>76</v>
      </c>
      <c r="B52" s="68">
        <f>+Transportation!B52/Transportation!H52</f>
        <v>0.29736244775545928</v>
      </c>
      <c r="C52" s="68">
        <f>+Transportation!C52/Transportation!H52</f>
        <v>0.30953041072112192</v>
      </c>
      <c r="D52" s="68">
        <f>+Transportation!D52/Transportation!H52</f>
        <v>0</v>
      </c>
      <c r="E52" s="68">
        <f>+Transportation!E52/Transportation!H52</f>
        <v>0.39310714152341875</v>
      </c>
      <c r="F52" s="68">
        <f>+Transportation!F52/Transportation!H52</f>
        <v>0</v>
      </c>
      <c r="G52" s="68">
        <f>+Transportation!G52/Transportation!H52</f>
        <v>0</v>
      </c>
      <c r="H52" s="70">
        <f t="shared" si="0"/>
        <v>0.99999999999999989</v>
      </c>
    </row>
    <row r="53" spans="1:8">
      <c r="A53" s="1" t="s">
        <v>77</v>
      </c>
      <c r="B53" s="68">
        <f>+Transportation!B53/Transportation!H53</f>
        <v>0.69601282887210558</v>
      </c>
      <c r="C53" s="68">
        <f>+Transportation!C53/Transportation!H53</f>
        <v>0</v>
      </c>
      <c r="D53" s="68">
        <f>+Transportation!D53/Transportation!H53</f>
        <v>0</v>
      </c>
      <c r="E53" s="68">
        <f>+Transportation!E53/Transportation!H53</f>
        <v>0.3015447522804211</v>
      </c>
      <c r="F53" s="68">
        <f>+Transportation!F53/Transportation!H53</f>
        <v>0</v>
      </c>
      <c r="G53" s="68">
        <f>+Transportation!G53/Transportation!H53</f>
        <v>2.4424188474732713E-3</v>
      </c>
      <c r="H53" s="70">
        <f t="shared" si="0"/>
        <v>1</v>
      </c>
    </row>
    <row r="54" spans="1:8">
      <c r="A54" s="1" t="s">
        <v>78</v>
      </c>
      <c r="B54" s="68">
        <f>+Transportation!B54/Transportation!H54</f>
        <v>0.83991896505623276</v>
      </c>
      <c r="C54" s="68">
        <f>+Transportation!C54/Transportation!H54</f>
        <v>0.16008103494376727</v>
      </c>
      <c r="D54" s="68">
        <f>+Transportation!D54/Transportation!H54</f>
        <v>0</v>
      </c>
      <c r="E54" s="68">
        <f>+Transportation!E54/Transportation!H54</f>
        <v>0</v>
      </c>
      <c r="F54" s="68">
        <f>+Transportation!F54/Transportation!H54</f>
        <v>0</v>
      </c>
      <c r="G54" s="68">
        <f>+Transportation!G54/Transportation!H54</f>
        <v>0</v>
      </c>
      <c r="H54" s="70">
        <f t="shared" si="0"/>
        <v>1</v>
      </c>
    </row>
    <row r="55" spans="1:8">
      <c r="A55" s="1" t="s">
        <v>79</v>
      </c>
      <c r="B55" s="68">
        <f>+Transportation!B55/Transportation!H55</f>
        <v>0.82631775549298736</v>
      </c>
      <c r="C55" s="68">
        <f>+Transportation!C55/Transportation!H55</f>
        <v>0</v>
      </c>
      <c r="D55" s="68">
        <f>+Transportation!D55/Transportation!H55</f>
        <v>0</v>
      </c>
      <c r="E55" s="68">
        <f>+Transportation!E55/Transportation!H55</f>
        <v>3.3670105355135628E-2</v>
      </c>
      <c r="F55" s="68">
        <f>+Transportation!F55/Transportation!H55</f>
        <v>0</v>
      </c>
      <c r="G55" s="68">
        <f>+Transportation!G55/Transportation!H55</f>
        <v>0.14001213915187699</v>
      </c>
      <c r="H55" s="70">
        <f t="shared" si="0"/>
        <v>1</v>
      </c>
    </row>
    <row r="56" spans="1:8">
      <c r="A56" s="1" t="s">
        <v>80</v>
      </c>
      <c r="B56" s="68">
        <f>+Transportation!B56/Transportation!H56</f>
        <v>0.98446545665644336</v>
      </c>
      <c r="C56" s="68">
        <f>+Transportation!C56/Transportation!H56</f>
        <v>0</v>
      </c>
      <c r="D56" s="68">
        <f>+Transportation!D56/Transportation!H56</f>
        <v>1.3652990010896076E-2</v>
      </c>
      <c r="E56" s="68">
        <f>+Transportation!E56/Transportation!H56</f>
        <v>1.8815533326605736E-3</v>
      </c>
      <c r="F56" s="68">
        <f>+Transportation!F56/Transportation!H56</f>
        <v>0</v>
      </c>
      <c r="G56" s="68">
        <f>+Transportation!G56/Transportation!H56</f>
        <v>0</v>
      </c>
      <c r="H56" s="70">
        <f t="shared" si="0"/>
        <v>1</v>
      </c>
    </row>
    <row r="57" spans="1:8">
      <c r="A57" s="1" t="s">
        <v>81</v>
      </c>
      <c r="B57" s="68">
        <f>+Transportation!B57/Transportation!H57</f>
        <v>1</v>
      </c>
      <c r="C57" s="68">
        <f>+Transportation!C57/Transportation!H57</f>
        <v>0</v>
      </c>
      <c r="D57" s="68">
        <f>+Transportation!D57/Transportation!H57</f>
        <v>0</v>
      </c>
      <c r="E57" s="68">
        <f>+Transportation!E57/Transportation!H57</f>
        <v>0</v>
      </c>
      <c r="F57" s="68">
        <f>+Transportation!F57/Transportation!H57</f>
        <v>0</v>
      </c>
      <c r="G57" s="68">
        <f>+Transportation!G57/Transportation!H57</f>
        <v>0</v>
      </c>
      <c r="H57" s="70">
        <f t="shared" si="0"/>
        <v>1</v>
      </c>
    </row>
    <row r="58" spans="1:8">
      <c r="A58" s="1" t="s">
        <v>82</v>
      </c>
      <c r="B58" s="68">
        <f>+Transportation!B58/Transportation!H58</f>
        <v>0.65124976399805434</v>
      </c>
      <c r="C58" s="68">
        <f>+Transportation!C58/Transportation!H58</f>
        <v>0.15344032708242072</v>
      </c>
      <c r="D58" s="68">
        <f>+Transportation!D58/Transportation!H58</f>
        <v>6.3752263526050429E-2</v>
      </c>
      <c r="E58" s="68">
        <f>+Transportation!E58/Transportation!H58</f>
        <v>0</v>
      </c>
      <c r="F58" s="68">
        <f>+Transportation!F58/Transportation!H58</f>
        <v>0</v>
      </c>
      <c r="G58" s="68">
        <f>+Transportation!G58/Transportation!H58</f>
        <v>0.13155764539347453</v>
      </c>
      <c r="H58" s="70">
        <f t="shared" si="0"/>
        <v>1</v>
      </c>
    </row>
    <row r="59" spans="1:8">
      <c r="A59" s="1" t="s">
        <v>83</v>
      </c>
      <c r="B59" s="68">
        <f>+Transportation!B59/Transportation!H59</f>
        <v>0.89896348933167503</v>
      </c>
      <c r="C59" s="68">
        <f>+Transportation!C59/Transportation!H59</f>
        <v>9.9043481882237119E-2</v>
      </c>
      <c r="D59" s="68">
        <f>+Transportation!D59/Transportation!H59</f>
        <v>1.105658952380685E-3</v>
      </c>
      <c r="E59" s="68">
        <f>+Transportation!E59/Transportation!H59</f>
        <v>0</v>
      </c>
      <c r="F59" s="68">
        <f>+Transportation!F59/Transportation!H59</f>
        <v>0</v>
      </c>
      <c r="G59" s="68">
        <f>+Transportation!G59/Transportation!H59</f>
        <v>8.87369833707209E-4</v>
      </c>
      <c r="H59" s="70">
        <f t="shared" si="0"/>
        <v>1</v>
      </c>
    </row>
    <row r="60" spans="1:8">
      <c r="A60" s="1" t="s">
        <v>84</v>
      </c>
      <c r="B60" s="68">
        <f>+Transportation!B60/Transportation!H60</f>
        <v>0.55413767706963168</v>
      </c>
      <c r="C60" s="68">
        <f>+Transportation!C60/Transportation!H60</f>
        <v>0</v>
      </c>
      <c r="D60" s="68">
        <f>+Transportation!D60/Transportation!H60</f>
        <v>0</v>
      </c>
      <c r="E60" s="68">
        <f>+Transportation!E60/Transportation!H60</f>
        <v>0.44507430503945455</v>
      </c>
      <c r="F60" s="68">
        <f>+Transportation!F60/Transportation!H60</f>
        <v>0</v>
      </c>
      <c r="G60" s="68">
        <f>+Transportation!G60/Transportation!H60</f>
        <v>7.8801789091381051E-4</v>
      </c>
      <c r="H60" s="70">
        <f t="shared" si="0"/>
        <v>1</v>
      </c>
    </row>
    <row r="61" spans="1:8">
      <c r="A61" s="1" t="s">
        <v>85</v>
      </c>
      <c r="B61" s="68">
        <f>+Transportation!B61/Transportation!H61</f>
        <v>0.88956992200154206</v>
      </c>
      <c r="C61" s="68">
        <f>+Transportation!C61/Transportation!H61</f>
        <v>0</v>
      </c>
      <c r="D61" s="68">
        <f>+Transportation!D61/Transportation!H61</f>
        <v>1.5812844501940322E-2</v>
      </c>
      <c r="E61" s="68">
        <f>+Transportation!E61/Transportation!H61</f>
        <v>9.4617233496517655E-2</v>
      </c>
      <c r="F61" s="68">
        <f>+Transportation!F61/Transportation!H61</f>
        <v>0</v>
      </c>
      <c r="G61" s="68">
        <f>+Transportation!G61/Transportation!H61</f>
        <v>0</v>
      </c>
      <c r="H61" s="70">
        <f t="shared" si="0"/>
        <v>1</v>
      </c>
    </row>
    <row r="62" spans="1:8">
      <c r="A62" s="1" t="s">
        <v>86</v>
      </c>
      <c r="B62" s="68">
        <f>+Transportation!B62/Transportation!H62</f>
        <v>0.93601847806400407</v>
      </c>
      <c r="C62" s="68">
        <f>+Transportation!C62/Transportation!H62</f>
        <v>0</v>
      </c>
      <c r="D62" s="68">
        <f>+Transportation!D62/Transportation!H62</f>
        <v>0</v>
      </c>
      <c r="E62" s="68">
        <f>+Transportation!E62/Transportation!H62</f>
        <v>0</v>
      </c>
      <c r="F62" s="68">
        <f>+Transportation!F62/Transportation!H62</f>
        <v>0</v>
      </c>
      <c r="G62" s="68">
        <f>+Transportation!G62/Transportation!H62</f>
        <v>6.3981521935995919E-2</v>
      </c>
      <c r="H62" s="70">
        <f t="shared" si="0"/>
        <v>1</v>
      </c>
    </row>
    <row r="63" spans="1:8">
      <c r="A63" s="1" t="s">
        <v>87</v>
      </c>
      <c r="B63" s="68">
        <f>+Transportation!B63/Transportation!H63</f>
        <v>0.96165142368482504</v>
      </c>
      <c r="C63" s="68">
        <f>+Transportation!C63/Transportation!H63</f>
        <v>3.8348576315174944E-2</v>
      </c>
      <c r="D63" s="68">
        <f>+Transportation!D63/Transportation!H63</f>
        <v>0</v>
      </c>
      <c r="E63" s="68">
        <f>+Transportation!E63/Transportation!H63</f>
        <v>0</v>
      </c>
      <c r="F63" s="68">
        <f>+Transportation!F63/Transportation!H63</f>
        <v>0</v>
      </c>
      <c r="G63" s="68">
        <f>+Transportation!G63/Transportation!H63</f>
        <v>0</v>
      </c>
      <c r="H63" s="70">
        <f t="shared" si="0"/>
        <v>1</v>
      </c>
    </row>
    <row r="64" spans="1:8">
      <c r="A64" s="1" t="s">
        <v>88</v>
      </c>
      <c r="B64" s="68">
        <f>+Transportation!B64/Transportation!H64</f>
        <v>0.82672629792109964</v>
      </c>
      <c r="C64" s="68">
        <f>+Transportation!C64/Transportation!H64</f>
        <v>0.16377016635956634</v>
      </c>
      <c r="D64" s="68">
        <f>+Transportation!D64/Transportation!H64</f>
        <v>0</v>
      </c>
      <c r="E64" s="68">
        <f>+Transportation!E64/Transportation!H64</f>
        <v>0</v>
      </c>
      <c r="F64" s="68">
        <f>+Transportation!F64/Transportation!H64</f>
        <v>0</v>
      </c>
      <c r="G64" s="68">
        <f>+Transportation!G64/Transportation!H64</f>
        <v>9.5035357193340615E-3</v>
      </c>
      <c r="H64" s="70">
        <f t="shared" si="0"/>
        <v>1</v>
      </c>
    </row>
    <row r="65" spans="1:8">
      <c r="A65" s="1" t="s">
        <v>89</v>
      </c>
      <c r="B65" s="68">
        <f>+Transportation!B65/Transportation!H65</f>
        <v>0.50059272150678635</v>
      </c>
      <c r="C65" s="68">
        <f>+Transportation!C65/Transportation!H65</f>
        <v>0</v>
      </c>
      <c r="D65" s="68">
        <f>+Transportation!D65/Transportation!H65</f>
        <v>0</v>
      </c>
      <c r="E65" s="68">
        <f>+Transportation!E65/Transportation!H65</f>
        <v>0</v>
      </c>
      <c r="F65" s="68">
        <f>+Transportation!F65/Transportation!H65</f>
        <v>0</v>
      </c>
      <c r="G65" s="68">
        <f>+Transportation!G65/Transportation!H65</f>
        <v>0.49940727849321359</v>
      </c>
      <c r="H65" s="70">
        <f t="shared" si="0"/>
        <v>1</v>
      </c>
    </row>
    <row r="66" spans="1:8">
      <c r="A66" s="1" t="s">
        <v>90</v>
      </c>
      <c r="B66" s="68">
        <f>+Transportation!B66/Transportation!H66</f>
        <v>0.4879695372373094</v>
      </c>
      <c r="C66" s="68">
        <f>+Transportation!C66/Transportation!H66</f>
        <v>0.19412916766802851</v>
      </c>
      <c r="D66" s="68">
        <f>+Transportation!D66/Transportation!H66</f>
        <v>8.2593927741728759E-3</v>
      </c>
      <c r="E66" s="68">
        <f>+Transportation!E66/Transportation!H66</f>
        <v>0.28887298459237898</v>
      </c>
      <c r="F66" s="68">
        <f>+Transportation!F66/Transportation!H66</f>
        <v>2.0027867232769902E-2</v>
      </c>
      <c r="G66" s="68">
        <f>+Transportation!G66/Transportation!H66</f>
        <v>7.4105049534032956E-4</v>
      </c>
      <c r="H66" s="70">
        <f t="shared" si="0"/>
        <v>1</v>
      </c>
    </row>
    <row r="67" spans="1:8">
      <c r="A67" s="1" t="s">
        <v>91</v>
      </c>
      <c r="B67" s="68">
        <f>+Transportation!B67/Transportation!H67</f>
        <v>0.99001834201048733</v>
      </c>
      <c r="C67" s="68">
        <f>+Transportation!C67/Transportation!H67</f>
        <v>9.9816579895127145E-3</v>
      </c>
      <c r="D67" s="68">
        <f>+Transportation!D67/Transportation!H67</f>
        <v>0</v>
      </c>
      <c r="E67" s="68">
        <f>+Transportation!E67/Transportation!H67</f>
        <v>0</v>
      </c>
      <c r="F67" s="68">
        <f>+Transportation!F67/Transportation!H67</f>
        <v>0</v>
      </c>
      <c r="G67" s="68">
        <f>+Transportation!G67/Transportation!H67</f>
        <v>0</v>
      </c>
      <c r="H67" s="70">
        <f t="shared" si="0"/>
        <v>1</v>
      </c>
    </row>
    <row r="68" spans="1:8">
      <c r="A68" s="1" t="s">
        <v>92</v>
      </c>
      <c r="B68" s="68">
        <f>+Transportation!B68/Transportation!H68</f>
        <v>1</v>
      </c>
      <c r="C68" s="68">
        <f>+Transportation!C68/Transportation!H68</f>
        <v>0</v>
      </c>
      <c r="D68" s="68">
        <f>+Transportation!D68/Transportation!H68</f>
        <v>0</v>
      </c>
      <c r="E68" s="68">
        <f>+Transportation!E68/Transportation!H68</f>
        <v>0</v>
      </c>
      <c r="F68" s="68">
        <f>+Transportation!F68/Transportation!H68</f>
        <v>0</v>
      </c>
      <c r="G68" s="68">
        <f>+Transportation!G68/Transportation!H68</f>
        <v>0</v>
      </c>
      <c r="H68" s="70">
        <f t="shared" ref="H68:H70" si="1">SUM(B68:G68)</f>
        <v>1</v>
      </c>
    </row>
    <row r="69" spans="1:8" ht="15.75" thickBot="1">
      <c r="A69" s="7" t="s">
        <v>93</v>
      </c>
      <c r="B69" s="79">
        <f>+Transportation!B69/Transportation!H69</f>
        <v>0.96340420087336354</v>
      </c>
      <c r="C69" s="79">
        <f>+Transportation!C69/Transportation!H69</f>
        <v>0</v>
      </c>
      <c r="D69" s="79">
        <f>+Transportation!D69/Transportation!H69</f>
        <v>0</v>
      </c>
      <c r="E69" s="79">
        <f>+Transportation!E69/Transportation!H69</f>
        <v>3.6595799126636498E-2</v>
      </c>
      <c r="F69" s="79">
        <f>+Transportation!F69/Transportation!H69</f>
        <v>0</v>
      </c>
      <c r="G69" s="79">
        <f>+Transportation!G69/Transportation!H69</f>
        <v>0</v>
      </c>
      <c r="H69" s="81">
        <f t="shared" si="1"/>
        <v>1</v>
      </c>
    </row>
    <row r="70" spans="1:8" ht="15.75" thickTop="1">
      <c r="A70" s="64" t="s">
        <v>99</v>
      </c>
      <c r="B70" s="68">
        <f>+Transportation!B70/Transportation!H70</f>
        <v>0.39876177414929842</v>
      </c>
      <c r="C70" s="68">
        <f>+Transportation!C70/Transportation!H70</f>
        <v>0.24535007456792682</v>
      </c>
      <c r="D70" s="68">
        <f>+Transportation!D70/Transportation!H70</f>
        <v>6.2252311778726047E-2</v>
      </c>
      <c r="E70" s="68">
        <f>+Transportation!E70/Transportation!H70</f>
        <v>0.24872973093662568</v>
      </c>
      <c r="F70" s="68">
        <f>+Transportation!F70/Transportation!H70</f>
        <v>1.5028712134978642E-3</v>
      </c>
      <c r="G70" s="68">
        <f>+Transportation!G70/Transportation!H70</f>
        <v>4.3403237353925157E-2</v>
      </c>
      <c r="H70" s="5">
        <f t="shared" si="1"/>
        <v>1</v>
      </c>
    </row>
  </sheetData>
  <mergeCells count="1">
    <mergeCell ref="A1:H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92EC6-DEAF-419D-8169-1A8D50D8692F}">
  <dimension ref="A1:H70"/>
  <sheetViews>
    <sheetView workbookViewId="0">
      <selection activeCell="A72" sqref="A72:XFD73"/>
    </sheetView>
  </sheetViews>
  <sheetFormatPr defaultRowHeight="15"/>
  <cols>
    <col min="1" max="1" width="13.42578125" customWidth="1"/>
    <col min="2" max="2" width="15.85546875" customWidth="1"/>
    <col min="3" max="3" width="11.140625" customWidth="1"/>
    <col min="4" max="4" width="11.42578125" customWidth="1"/>
    <col min="5" max="5" width="12.5703125" customWidth="1"/>
    <col min="6" max="6" width="12" customWidth="1"/>
    <col min="7" max="7" width="14" customWidth="1"/>
    <col min="8" max="8" width="13.28515625" customWidth="1"/>
  </cols>
  <sheetData>
    <row r="1" spans="1:8" ht="36" customHeight="1">
      <c r="A1" s="205" t="s">
        <v>147</v>
      </c>
      <c r="B1" s="204"/>
      <c r="C1" s="204"/>
      <c r="D1" s="204"/>
      <c r="E1" s="204"/>
      <c r="F1" s="204"/>
      <c r="G1" s="204"/>
      <c r="H1" s="204"/>
    </row>
    <row r="2" spans="1:8" ht="30" customHeight="1">
      <c r="A2" s="167" t="s">
        <v>25</v>
      </c>
      <c r="B2" s="164" t="s">
        <v>141</v>
      </c>
      <c r="C2" s="164" t="s">
        <v>142</v>
      </c>
      <c r="D2" s="164" t="s">
        <v>143</v>
      </c>
      <c r="E2" s="164" t="s">
        <v>144</v>
      </c>
      <c r="F2" s="164" t="s">
        <v>145</v>
      </c>
      <c r="G2" s="164" t="s">
        <v>146</v>
      </c>
      <c r="H2" s="166" t="s">
        <v>110</v>
      </c>
    </row>
    <row r="3" spans="1:8">
      <c r="A3" s="1" t="s">
        <v>27</v>
      </c>
      <c r="B3" s="91">
        <f>'PC Transportation '!B70</f>
        <v>100.01538731766261</v>
      </c>
      <c r="C3" s="91">
        <f>Transportation!C3/'$ County by County'!L2</f>
        <v>0</v>
      </c>
      <c r="D3" s="91">
        <f>Transportation!D3/'$ County by County'!L2</f>
        <v>0</v>
      </c>
      <c r="E3" s="91">
        <f>Transportation!E3/'$ County by County'!L2</f>
        <v>4.5344092183551732</v>
      </c>
      <c r="F3" s="91">
        <f>Transportation!F3/'$ County by County'!L2</f>
        <v>0</v>
      </c>
      <c r="G3" s="91">
        <f>Transportation!G3/'$ County by County'!L2</f>
        <v>0.27726603154578988</v>
      </c>
      <c r="H3" s="75">
        <f>Transportation!H3/'$ County by County'!L2</f>
        <v>76.476129121587064</v>
      </c>
    </row>
    <row r="4" spans="1:8">
      <c r="A4" s="1" t="s">
        <v>28</v>
      </c>
      <c r="B4" s="91">
        <f>Transportation!B4/'$ County by County'!L3</f>
        <v>153.12132690963921</v>
      </c>
      <c r="C4" s="91">
        <f>Transportation!C4/'$ County by County'!L3</f>
        <v>0</v>
      </c>
      <c r="D4" s="91">
        <f>Transportation!D4/'$ County by County'!L3</f>
        <v>0</v>
      </c>
      <c r="E4" s="91">
        <f>Transportation!E4/'$ County by County'!L3</f>
        <v>0</v>
      </c>
      <c r="F4" s="91">
        <f>Transportation!F4/'$ County by County'!L3</f>
        <v>0</v>
      </c>
      <c r="G4" s="91">
        <f>Transportation!G4/'$ County by County'!L3</f>
        <v>0</v>
      </c>
      <c r="H4" s="75">
        <f>Transportation!H4/'$ County by County'!L3</f>
        <v>153.12132690963921</v>
      </c>
    </row>
    <row r="5" spans="1:8">
      <c r="A5" s="1" t="s">
        <v>29</v>
      </c>
      <c r="B5" s="91">
        <f>Transportation!B5/'$ County by County'!L4</f>
        <v>174.60868471088244</v>
      </c>
      <c r="C5" s="91">
        <f>Transportation!C5/'$ County by County'!L4</f>
        <v>0</v>
      </c>
      <c r="D5" s="91">
        <f>Transportation!D5/'$ County by County'!L4</f>
        <v>0</v>
      </c>
      <c r="E5" s="91">
        <f>Transportation!E5/'$ County by County'!L4</f>
        <v>21.785309249524662</v>
      </c>
      <c r="F5" s="91">
        <f>Transportation!F5/'$ County by County'!L4</f>
        <v>0</v>
      </c>
      <c r="G5" s="91">
        <f>Transportation!G5/'$ County by County'!L4</f>
        <v>0</v>
      </c>
      <c r="H5" s="75">
        <f>Transportation!H5/'$ County by County'!L4</f>
        <v>196.3939939604071</v>
      </c>
    </row>
    <row r="6" spans="1:8">
      <c r="A6" s="1" t="s">
        <v>30</v>
      </c>
      <c r="B6" s="91">
        <f>Transportation!B6/'$ County by County'!L5</f>
        <v>136.65744157441574</v>
      </c>
      <c r="C6" s="91">
        <f>Transportation!C6/'$ County by County'!L5</f>
        <v>0</v>
      </c>
      <c r="D6" s="91">
        <f>Transportation!D6/'$ County by County'!L5</f>
        <v>0</v>
      </c>
      <c r="E6" s="91">
        <f>Transportation!E6/'$ County by County'!L5</f>
        <v>0</v>
      </c>
      <c r="F6" s="91">
        <f>Transportation!F6/'$ County by County'!L5</f>
        <v>0</v>
      </c>
      <c r="G6" s="91">
        <f>Transportation!G6/'$ County by County'!L5</f>
        <v>0</v>
      </c>
      <c r="H6" s="75">
        <f>Transportation!H6/'$ County by County'!L5</f>
        <v>136.65744157441574</v>
      </c>
    </row>
    <row r="7" spans="1:8">
      <c r="A7" s="1" t="s">
        <v>31</v>
      </c>
      <c r="B7" s="91">
        <f>Transportation!B7/'$ County by County'!L6</f>
        <v>66.785471766012819</v>
      </c>
      <c r="C7" s="91">
        <f>Transportation!C7/'$ County by County'!L6</f>
        <v>9.684703526184304</v>
      </c>
      <c r="D7" s="91">
        <f>Transportation!D7/'$ County by County'!L6</f>
        <v>0</v>
      </c>
      <c r="E7" s="91">
        <f>Transportation!E7/'$ County by County'!L6</f>
        <v>26.777718089535838</v>
      </c>
      <c r="F7" s="91">
        <f>Transportation!F7/'$ County by County'!L6</f>
        <v>0</v>
      </c>
      <c r="G7" s="91">
        <f>Transportation!G7/'$ County by County'!L6</f>
        <v>0</v>
      </c>
      <c r="H7" s="75">
        <f>Transportation!H7/'$ County by County'!L6</f>
        <v>103.24789338173296</v>
      </c>
    </row>
    <row r="8" spans="1:8">
      <c r="A8" s="1" t="s">
        <v>32</v>
      </c>
      <c r="B8" s="91">
        <f>Transportation!B8/'$ County by County'!L7</f>
        <v>36.522463006344822</v>
      </c>
      <c r="C8" s="91">
        <f>Transportation!C8/'$ County by County'!L7</f>
        <v>139.66018666253996</v>
      </c>
      <c r="D8" s="91">
        <f>Transportation!D8/'$ County by County'!L7</f>
        <v>62.362791293350483</v>
      </c>
      <c r="E8" s="91">
        <f>Transportation!E8/'$ County by County'!L7</f>
        <v>81.336414136832502</v>
      </c>
      <c r="F8" s="91">
        <f>Transportation!F8/'$ County by County'!L7</f>
        <v>0</v>
      </c>
      <c r="G8" s="91">
        <f>Transportation!G8/'$ County by County'!L7</f>
        <v>0</v>
      </c>
      <c r="H8" s="75">
        <f>Transportation!H8/'$ County by County'!L7</f>
        <v>319.88185509906776</v>
      </c>
    </row>
    <row r="9" spans="1:8">
      <c r="A9" s="1" t="s">
        <v>33</v>
      </c>
      <c r="B9" s="91">
        <f>Transportation!B9/'$ County by County'!L8</f>
        <v>541.49430037997467</v>
      </c>
      <c r="C9" s="91">
        <f>Transportation!C9/'$ County by County'!L8</f>
        <v>20.252649823345109</v>
      </c>
      <c r="D9" s="91">
        <f>Transportation!D9/'$ County by County'!L8</f>
        <v>0</v>
      </c>
      <c r="E9" s="91">
        <f>Transportation!E9/'$ County by County'!L8</f>
        <v>0</v>
      </c>
      <c r="F9" s="91">
        <f>Transportation!F9/'$ County by County'!L8</f>
        <v>0</v>
      </c>
      <c r="G9" s="91">
        <f>Transportation!G9/'$ County by County'!L8</f>
        <v>0</v>
      </c>
      <c r="H9" s="75">
        <f>Transportation!H9/'$ County by County'!L8</f>
        <v>561.74695020331978</v>
      </c>
    </row>
    <row r="10" spans="1:8">
      <c r="A10" s="1" t="s">
        <v>34</v>
      </c>
      <c r="B10" s="91">
        <f>Transportation!B10/'$ County by County'!L9</f>
        <v>512.91897869383979</v>
      </c>
      <c r="C10" s="91">
        <f>Transportation!C10/'$ County by County'!L9</f>
        <v>0</v>
      </c>
      <c r="D10" s="91">
        <f>Transportation!D10/'$ County by County'!L9</f>
        <v>0</v>
      </c>
      <c r="E10" s="91">
        <f>Transportation!E10/'$ County by County'!L9</f>
        <v>0</v>
      </c>
      <c r="F10" s="91">
        <f>Transportation!F10/'$ County by County'!L9</f>
        <v>0</v>
      </c>
      <c r="G10" s="91">
        <f>Transportation!G10/'$ County by County'!L9</f>
        <v>0</v>
      </c>
      <c r="H10" s="75">
        <f>Transportation!H10/'$ County by County'!L9</f>
        <v>512.91897869383979</v>
      </c>
    </row>
    <row r="11" spans="1:8">
      <c r="A11" s="1" t="s">
        <v>35</v>
      </c>
      <c r="B11" s="91">
        <f>Transportation!B11/'$ County by County'!L10</f>
        <v>142.84151709654313</v>
      </c>
      <c r="C11" s="91">
        <f>Transportation!C11/'$ County by County'!L10</f>
        <v>2.8543473272091293</v>
      </c>
      <c r="D11" s="91">
        <f>Transportation!D11/'$ County by County'!L10</f>
        <v>0</v>
      </c>
      <c r="E11" s="91">
        <f>Transportation!E11/'$ County by County'!L10</f>
        <v>12.26320401109867</v>
      </c>
      <c r="F11" s="91">
        <f>Transportation!F11/'$ County by County'!L10</f>
        <v>0</v>
      </c>
      <c r="G11" s="91">
        <f>Transportation!G11/'$ County by County'!L10</f>
        <v>2.1407987427069353</v>
      </c>
      <c r="H11" s="75">
        <f>Transportation!H11/'$ County by County'!L10</f>
        <v>160.09986717755788</v>
      </c>
    </row>
    <row r="12" spans="1:8">
      <c r="A12" s="1" t="s">
        <v>36</v>
      </c>
      <c r="B12" s="91">
        <f>Transportation!B12/'$ County by County'!L11</f>
        <v>157.9343751348604</v>
      </c>
      <c r="C12" s="91">
        <f>Transportation!C12/'$ County by County'!L11</f>
        <v>0</v>
      </c>
      <c r="D12" s="91">
        <f>Transportation!D12/'$ County by County'!L11</f>
        <v>0</v>
      </c>
      <c r="E12" s="91">
        <f>Transportation!E12/'$ County by County'!L11</f>
        <v>0.35480870203165682</v>
      </c>
      <c r="F12" s="91">
        <f>Transportation!F12/'$ County by County'!L11</f>
        <v>9.6473922195742965</v>
      </c>
      <c r="G12" s="91">
        <f>Transportation!G12/'$ County by County'!L11</f>
        <v>0.4025816474785302</v>
      </c>
      <c r="H12" s="75">
        <f>Transportation!H12/'$ County by County'!L11</f>
        <v>168.33915770394486</v>
      </c>
    </row>
    <row r="13" spans="1:8">
      <c r="A13" s="1" t="s">
        <v>37</v>
      </c>
      <c r="B13" s="91">
        <f>Transportation!B13/'$ County by County'!L12</f>
        <v>243.66789660670827</v>
      </c>
      <c r="C13" s="91">
        <f>Transportation!C13/'$ County by County'!L12</f>
        <v>9.5397096259825993</v>
      </c>
      <c r="D13" s="91">
        <f>Transportation!D13/'$ County by County'!L12</f>
        <v>0</v>
      </c>
      <c r="E13" s="91">
        <f>Transportation!E13/'$ County by County'!L12</f>
        <v>26.516860156097014</v>
      </c>
      <c r="F13" s="91">
        <f>Transportation!F13/'$ County by County'!L12</f>
        <v>0</v>
      </c>
      <c r="G13" s="91">
        <f>Transportation!G13/'$ County by County'!L12</f>
        <v>0</v>
      </c>
      <c r="H13" s="75">
        <f>Transportation!H13/'$ County by County'!L12</f>
        <v>279.72446638878785</v>
      </c>
    </row>
    <row r="14" spans="1:8">
      <c r="A14" s="1" t="s">
        <v>38</v>
      </c>
      <c r="B14" s="91">
        <f>Transportation!B14/'$ County by County'!L13</f>
        <v>166.51240880147367</v>
      </c>
      <c r="C14" s="91">
        <f>Transportation!C14/'$ County by County'!L13</f>
        <v>0</v>
      </c>
      <c r="D14" s="91">
        <f>Transportation!D14/'$ County by County'!L13</f>
        <v>0</v>
      </c>
      <c r="E14" s="91">
        <f>Transportation!E14/'$ County by County'!L13</f>
        <v>0</v>
      </c>
      <c r="F14" s="91">
        <f>Transportation!F14/'$ County by County'!L13</f>
        <v>0</v>
      </c>
      <c r="G14" s="91">
        <f>Transportation!G14/'$ County by County'!L13</f>
        <v>0</v>
      </c>
      <c r="H14" s="75">
        <f>Transportation!H14/'$ County by County'!L13</f>
        <v>166.51240880147367</v>
      </c>
    </row>
    <row r="15" spans="1:8">
      <c r="A15" s="1" t="s">
        <v>39</v>
      </c>
      <c r="B15" s="91">
        <f>Transportation!B15/'$ County by County'!L14</f>
        <v>102.25967827966649</v>
      </c>
      <c r="C15" s="91">
        <f>Transportation!C15/'$ County by County'!L14</f>
        <v>0</v>
      </c>
      <c r="D15" s="91">
        <f>Transportation!D15/'$ County by County'!L14</f>
        <v>0</v>
      </c>
      <c r="E15" s="91">
        <f>Transportation!E15/'$ County by County'!L14</f>
        <v>2.4034979366104263</v>
      </c>
      <c r="F15" s="91">
        <f>Transportation!F15/'$ County by County'!L14</f>
        <v>0</v>
      </c>
      <c r="G15" s="91">
        <f>Transportation!G15/'$ County by County'!L14</f>
        <v>0</v>
      </c>
      <c r="H15" s="75">
        <f>Transportation!H15/'$ County by County'!L14</f>
        <v>104.66317621627691</v>
      </c>
    </row>
    <row r="16" spans="1:8">
      <c r="A16" s="1" t="s">
        <v>40</v>
      </c>
      <c r="B16" s="91">
        <f>Transportation!B16/'$ County by County'!L15</f>
        <v>161.03700825062776</v>
      </c>
      <c r="C16" s="91">
        <f>Transportation!C16/'$ County by County'!L15</f>
        <v>295.66901829487028</v>
      </c>
      <c r="D16" s="91">
        <f>Transportation!D16/'$ County by County'!L15</f>
        <v>9.915102236039699</v>
      </c>
      <c r="E16" s="91">
        <f>Transportation!E16/'$ County by County'!L15</f>
        <v>0</v>
      </c>
      <c r="F16" s="91">
        <f>Transportation!F16/'$ County by County'!L15</f>
        <v>0</v>
      </c>
      <c r="G16" s="91">
        <f>Transportation!G16/'$ County by County'!L15</f>
        <v>0.32285065168001914</v>
      </c>
      <c r="H16" s="75">
        <f>Transportation!H16/'$ County by County'!L15</f>
        <v>466.94397943321775</v>
      </c>
    </row>
    <row r="17" spans="1:8">
      <c r="A17" s="1" t="s">
        <v>41</v>
      </c>
      <c r="B17" s="91">
        <f>Transportation!B17/'$ County by County'!L16</f>
        <v>88.834469279288996</v>
      </c>
      <c r="C17" s="91">
        <f>Transportation!C17/'$ County by County'!L16</f>
        <v>0</v>
      </c>
      <c r="D17" s="91">
        <f>Transportation!D17/'$ County by County'!L16</f>
        <v>77.676286892446825</v>
      </c>
      <c r="E17" s="91">
        <f>Transportation!E17/'$ County by County'!L16</f>
        <v>170.43574424296898</v>
      </c>
      <c r="F17" s="91">
        <f>Transportation!F17/'$ County by County'!L16</f>
        <v>4.092960052774786</v>
      </c>
      <c r="G17" s="91">
        <f>Transportation!G17/'$ County by County'!L16</f>
        <v>118.52092257669904</v>
      </c>
      <c r="H17" s="75">
        <f>Transportation!H17/'$ County by County'!L16</f>
        <v>459.56038304417859</v>
      </c>
    </row>
    <row r="18" spans="1:8">
      <c r="A18" s="1" t="s">
        <v>42</v>
      </c>
      <c r="B18" s="91">
        <f>Transportation!B18/'$ County by County'!L17</f>
        <v>143.79882315775367</v>
      </c>
      <c r="C18" s="91">
        <f>Transportation!C18/'$ County by County'!L17</f>
        <v>0</v>
      </c>
      <c r="D18" s="91">
        <f>Transportation!D18/'$ County by County'!L17</f>
        <v>0</v>
      </c>
      <c r="E18" s="91">
        <f>Transportation!E18/'$ County by County'!L17</f>
        <v>42.984654462140334</v>
      </c>
      <c r="F18" s="91">
        <f>Transportation!F18/'$ County by County'!L17</f>
        <v>0</v>
      </c>
      <c r="G18" s="91">
        <f>Transportation!G18/'$ County by County'!L17</f>
        <v>0</v>
      </c>
      <c r="H18" s="75">
        <f>Transportation!H18/'$ County by County'!L17</f>
        <v>186.783477619894</v>
      </c>
    </row>
    <row r="19" spans="1:8">
      <c r="A19" s="1" t="s">
        <v>43</v>
      </c>
      <c r="B19" s="91">
        <f>Transportation!B19/'$ County by County'!L18</f>
        <v>106.12173226699126</v>
      </c>
      <c r="C19" s="91">
        <f>Transportation!C19/'$ County by County'!L18</f>
        <v>27.892817406354308</v>
      </c>
      <c r="D19" s="91">
        <f>Transportation!D19/'$ County by County'!L18</f>
        <v>0</v>
      </c>
      <c r="E19" s="91">
        <f>Transportation!E19/'$ County by County'!L18</f>
        <v>17.628612455661536</v>
      </c>
      <c r="F19" s="91">
        <f>Transportation!F19/'$ County by County'!L18</f>
        <v>0</v>
      </c>
      <c r="G19" s="91">
        <f>Transportation!G19/'$ County by County'!L18</f>
        <v>0</v>
      </c>
      <c r="H19" s="75">
        <f>Transportation!H19/'$ County by County'!L18</f>
        <v>151.6431621290071</v>
      </c>
    </row>
    <row r="20" spans="1:8">
      <c r="A20" s="1" t="s">
        <v>44</v>
      </c>
      <c r="B20" s="91">
        <f>Transportation!B20/'$ County by County'!L19</f>
        <v>279.44519365183783</v>
      </c>
      <c r="C20" s="91">
        <f>Transportation!C20/'$ County by County'!L19</f>
        <v>126.43729956418058</v>
      </c>
      <c r="D20" s="91">
        <f>Transportation!D20/'$ County by County'!L19</f>
        <v>0</v>
      </c>
      <c r="E20" s="91">
        <f>Transportation!E20/'$ County by County'!L19</f>
        <v>0</v>
      </c>
      <c r="F20" s="91">
        <f>Transportation!F20/'$ County by County'!L19</f>
        <v>0</v>
      </c>
      <c r="G20" s="91">
        <f>Transportation!G20/'$ County by County'!L19</f>
        <v>0</v>
      </c>
      <c r="H20" s="75">
        <f>Transportation!H20/'$ County by County'!L19</f>
        <v>405.88249321601842</v>
      </c>
    </row>
    <row r="21" spans="1:8">
      <c r="A21" s="1" t="s">
        <v>45</v>
      </c>
      <c r="B21" s="91">
        <f>Transportation!B21/'$ County by County'!L20</f>
        <v>212.11103744068956</v>
      </c>
      <c r="C21" s="91">
        <f>Transportation!C21/'$ County by County'!L20</f>
        <v>0</v>
      </c>
      <c r="D21" s="91">
        <f>Transportation!D21/'$ County by County'!L20</f>
        <v>0</v>
      </c>
      <c r="E21" s="91">
        <f>Transportation!E21/'$ County by County'!L20</f>
        <v>2.004641236558026</v>
      </c>
      <c r="F21" s="91">
        <f>Transportation!F21/'$ County by County'!L20</f>
        <v>0</v>
      </c>
      <c r="G21" s="91">
        <f>Transportation!G21/'$ County by County'!L20</f>
        <v>0</v>
      </c>
      <c r="H21" s="75">
        <f>Transportation!H21/'$ County by County'!L20</f>
        <v>214.11567867724759</v>
      </c>
    </row>
    <row r="22" spans="1:8">
      <c r="A22" s="1" t="s">
        <v>46</v>
      </c>
      <c r="B22" s="91">
        <f>Transportation!B22/'$ County by County'!L21</f>
        <v>290.67179516953087</v>
      </c>
      <c r="C22" s="91">
        <f>Transportation!C22/'$ County by County'!L21</f>
        <v>0</v>
      </c>
      <c r="D22" s="91">
        <f>Transportation!D22/'$ County by County'!L21</f>
        <v>0</v>
      </c>
      <c r="E22" s="91">
        <f>Transportation!E22/'$ County by County'!L21</f>
        <v>0</v>
      </c>
      <c r="F22" s="91">
        <f>Transportation!F22/'$ County by County'!L21</f>
        <v>0</v>
      </c>
      <c r="G22" s="91">
        <f>Transportation!G22/'$ County by County'!L21</f>
        <v>0</v>
      </c>
      <c r="H22" s="75">
        <f>Transportation!H22/'$ County by County'!L21</f>
        <v>290.67179516953087</v>
      </c>
    </row>
    <row r="23" spans="1:8">
      <c r="A23" s="1" t="s">
        <v>47</v>
      </c>
      <c r="B23" s="91">
        <f>Transportation!B23/'$ County by County'!L22</f>
        <v>112.99449835714832</v>
      </c>
      <c r="C23" s="91">
        <f>Transportation!C23/'$ County by County'!L22</f>
        <v>0</v>
      </c>
      <c r="D23" s="91">
        <f>Transportation!D23/'$ County by County'!L22</f>
        <v>0</v>
      </c>
      <c r="E23" s="91">
        <f>Transportation!E23/'$ County by County'!L22</f>
        <v>0</v>
      </c>
      <c r="F23" s="91">
        <f>Transportation!F23/'$ County by County'!L22</f>
        <v>0</v>
      </c>
      <c r="G23" s="91">
        <f>Transportation!G23/'$ County by County'!L22</f>
        <v>0</v>
      </c>
      <c r="H23" s="75">
        <f>Transportation!H23/'$ County by County'!L22</f>
        <v>112.99449835714832</v>
      </c>
    </row>
    <row r="24" spans="1:8">
      <c r="A24" s="1" t="s">
        <v>48</v>
      </c>
      <c r="B24" s="91">
        <f>Transportation!B24/'$ County by County'!L23</f>
        <v>339.14929128060379</v>
      </c>
      <c r="C24" s="91">
        <f>Transportation!C24/'$ County by County'!L23</f>
        <v>0</v>
      </c>
      <c r="D24" s="91">
        <f>Transportation!D24/'$ County by County'!L23</f>
        <v>0</v>
      </c>
      <c r="E24" s="91">
        <f>Transportation!E24/'$ County by County'!L23</f>
        <v>0</v>
      </c>
      <c r="F24" s="91">
        <f>Transportation!F24/'$ County by County'!L23</f>
        <v>0</v>
      </c>
      <c r="G24" s="91">
        <f>Transportation!G24/'$ County by County'!L23</f>
        <v>1.734245566668712</v>
      </c>
      <c r="H24" s="75">
        <f>Transportation!H24/'$ County by County'!L23</f>
        <v>340.88353684727252</v>
      </c>
    </row>
    <row r="25" spans="1:8">
      <c r="A25" s="1" t="s">
        <v>49</v>
      </c>
      <c r="B25" s="91">
        <f>Transportation!B25/'$ County by County'!L24</f>
        <v>476.28288890404417</v>
      </c>
      <c r="C25" s="91">
        <f>Transportation!C25/'$ County by County'!L24</f>
        <v>0</v>
      </c>
      <c r="D25" s="91">
        <f>Transportation!D25/'$ County by County'!L24</f>
        <v>0</v>
      </c>
      <c r="E25" s="91">
        <f>Transportation!E25/'$ County by County'!L24</f>
        <v>0</v>
      </c>
      <c r="F25" s="91">
        <f>Transportation!F25/'$ County by County'!L24</f>
        <v>0</v>
      </c>
      <c r="G25" s="91">
        <f>Transportation!G25/'$ County by County'!L24</f>
        <v>0</v>
      </c>
      <c r="H25" s="75">
        <f>Transportation!H25/'$ County by County'!L24</f>
        <v>476.28288890404417</v>
      </c>
    </row>
    <row r="26" spans="1:8">
      <c r="A26" s="1" t="s">
        <v>50</v>
      </c>
      <c r="B26" s="91">
        <f>Transportation!B26/'$ County by County'!L25</f>
        <v>156.23361044264567</v>
      </c>
      <c r="C26" s="91">
        <f>Transportation!C26/'$ County by County'!L25</f>
        <v>0</v>
      </c>
      <c r="D26" s="91">
        <f>Transportation!D26/'$ County by County'!L25</f>
        <v>0</v>
      </c>
      <c r="E26" s="91">
        <f>Transportation!E26/'$ County by County'!L25</f>
        <v>0</v>
      </c>
      <c r="F26" s="91">
        <f>Transportation!F26/'$ County by County'!L25</f>
        <v>0</v>
      </c>
      <c r="G26" s="91">
        <f>Transportation!G26/'$ County by County'!L25</f>
        <v>0</v>
      </c>
      <c r="H26" s="75">
        <f>Transportation!H26/'$ County by County'!L25</f>
        <v>156.23361044264567</v>
      </c>
    </row>
    <row r="27" spans="1:8">
      <c r="A27" s="1" t="s">
        <v>51</v>
      </c>
      <c r="B27" s="91">
        <f>Transportation!B27/'$ County by County'!L26</f>
        <v>245.69086207337992</v>
      </c>
      <c r="C27" s="91">
        <f>Transportation!C27/'$ County by County'!L26</f>
        <v>44.302737025373176</v>
      </c>
      <c r="D27" s="91">
        <f>Transportation!D27/'$ County by County'!L26</f>
        <v>0</v>
      </c>
      <c r="E27" s="91">
        <f>Transportation!E27/'$ County by County'!L26</f>
        <v>0</v>
      </c>
      <c r="F27" s="91">
        <f>Transportation!F27/'$ County by County'!L26</f>
        <v>0</v>
      </c>
      <c r="G27" s="91">
        <f>Transportation!G27/'$ County by County'!L26</f>
        <v>0</v>
      </c>
      <c r="H27" s="75">
        <f>Transportation!H27/'$ County by County'!L26</f>
        <v>289.99359909875312</v>
      </c>
    </row>
    <row r="28" spans="1:8">
      <c r="A28" s="1" t="s">
        <v>52</v>
      </c>
      <c r="B28" s="91">
        <f>Transportation!B28/'$ County by County'!L27</f>
        <v>112.65311025829934</v>
      </c>
      <c r="C28" s="91">
        <f>Transportation!C28/'$ County by County'!L27</f>
        <v>12.661659757425143</v>
      </c>
      <c r="D28" s="91">
        <f>Transportation!D28/'$ County by County'!L27</f>
        <v>3.8435689073135331</v>
      </c>
      <c r="E28" s="91">
        <f>Transportation!E28/'$ County by County'!L27</f>
        <v>16.214221308320781</v>
      </c>
      <c r="F28" s="91">
        <f>Transportation!F28/'$ County by County'!L27</f>
        <v>0</v>
      </c>
      <c r="G28" s="91">
        <f>Transportation!G28/'$ County by County'!L27</f>
        <v>0</v>
      </c>
      <c r="H28" s="75">
        <f>Transportation!H28/'$ County by County'!L27</f>
        <v>145.37256023135879</v>
      </c>
    </row>
    <row r="29" spans="1:8">
      <c r="A29" s="1" t="s">
        <v>53</v>
      </c>
      <c r="B29" s="91">
        <f>Transportation!B29/'$ County by County'!L28</f>
        <v>171.7644069787934</v>
      </c>
      <c r="C29" s="91">
        <f>Transportation!C29/'$ County by County'!L28</f>
        <v>0</v>
      </c>
      <c r="D29" s="91">
        <f>Transportation!D29/'$ County by County'!L28</f>
        <v>0</v>
      </c>
      <c r="E29" s="91">
        <f>Transportation!E29/'$ County by County'!L28</f>
        <v>0</v>
      </c>
      <c r="F29" s="91">
        <f>Transportation!F29/'$ County by County'!L28</f>
        <v>0</v>
      </c>
      <c r="G29" s="91">
        <f>Transportation!G29/'$ County by County'!L28</f>
        <v>0</v>
      </c>
      <c r="H29" s="75">
        <f>Transportation!H29/'$ County by County'!L28</f>
        <v>171.7644069787934</v>
      </c>
    </row>
    <row r="30" spans="1:8">
      <c r="A30" s="1" t="s">
        <v>54</v>
      </c>
      <c r="B30" s="91">
        <f>Transportation!B30/'$ County by County'!L29</f>
        <v>90.155998468790742</v>
      </c>
      <c r="C30" s="91">
        <f>Transportation!C30/'$ County by County'!L29</f>
        <v>0</v>
      </c>
      <c r="D30" s="91">
        <f>Transportation!D30/'$ County by County'!L29</f>
        <v>1.8125109656913423E-2</v>
      </c>
      <c r="E30" s="91">
        <f>Transportation!E30/'$ County by County'!L29</f>
        <v>7.012169923628038E-2</v>
      </c>
      <c r="F30" s="91">
        <f>Transportation!F30/'$ County by County'!L29</f>
        <v>0</v>
      </c>
      <c r="G30" s="91">
        <f>Transportation!G30/'$ County by County'!L29</f>
        <v>0</v>
      </c>
      <c r="H30" s="75">
        <f>Transportation!H30/'$ County by County'!L29</f>
        <v>90.24424527768393</v>
      </c>
    </row>
    <row r="31" spans="1:8">
      <c r="A31" s="1" t="s">
        <v>55</v>
      </c>
      <c r="B31" s="91">
        <f>Transportation!B31/'$ County by County'!L30</f>
        <v>460.17120237506185</v>
      </c>
      <c r="C31" s="91">
        <f>Transportation!C31/'$ County by County'!L30</f>
        <v>0</v>
      </c>
      <c r="D31" s="91">
        <f>Transportation!D31/'$ County by County'!L30</f>
        <v>0</v>
      </c>
      <c r="E31" s="91">
        <f>Transportation!E31/'$ County by County'!L30</f>
        <v>0</v>
      </c>
      <c r="F31" s="91">
        <f>Transportation!F31/'$ County by County'!L30</f>
        <v>0</v>
      </c>
      <c r="G31" s="91">
        <f>Transportation!G31/'$ County by County'!L30</f>
        <v>2.4740227610094014E-2</v>
      </c>
      <c r="H31" s="75">
        <f>Transportation!H31/'$ County by County'!L30</f>
        <v>460.19594260267195</v>
      </c>
    </row>
    <row r="32" spans="1:8">
      <c r="A32" s="1" t="s">
        <v>56</v>
      </c>
      <c r="B32" s="91">
        <f>Transportation!B32/'$ County by County'!L31</f>
        <v>196.79006726547709</v>
      </c>
      <c r="C32" s="91">
        <f>Transportation!C32/'$ County by County'!L31</f>
        <v>0</v>
      </c>
      <c r="D32" s="91">
        <f>Transportation!D32/'$ County by County'!L31</f>
        <v>0</v>
      </c>
      <c r="E32" s="91">
        <f>Transportation!E32/'$ County by County'!L31</f>
        <v>0</v>
      </c>
      <c r="F32" s="91">
        <f>Transportation!F32/'$ County by County'!L31</f>
        <v>0</v>
      </c>
      <c r="G32" s="91">
        <f>Transportation!G32/'$ County by County'!L31</f>
        <v>0</v>
      </c>
      <c r="H32" s="75">
        <f>Transportation!H32/'$ County by County'!L31</f>
        <v>196.79006726547709</v>
      </c>
    </row>
    <row r="33" spans="1:8">
      <c r="A33" s="1" t="s">
        <v>57</v>
      </c>
      <c r="B33" s="91">
        <f>Transportation!B33/'$ County by County'!L32</f>
        <v>373.32704589630686</v>
      </c>
      <c r="C33" s="91">
        <f>Transportation!C33/'$ County by County'!L32</f>
        <v>0</v>
      </c>
      <c r="D33" s="91">
        <f>Transportation!D33/'$ County by County'!L32</f>
        <v>0</v>
      </c>
      <c r="E33" s="91">
        <f>Transportation!E33/'$ County by County'!L32</f>
        <v>9.9170931016700381E-2</v>
      </c>
      <c r="F33" s="91">
        <f>Transportation!F33/'$ County by County'!L32</f>
        <v>0</v>
      </c>
      <c r="G33" s="91">
        <f>Transportation!G33/'$ County by County'!L32</f>
        <v>0</v>
      </c>
      <c r="H33" s="75">
        <f>Transportation!H33/'$ County by County'!L32</f>
        <v>373.42621682732357</v>
      </c>
    </row>
    <row r="34" spans="1:8">
      <c r="A34" s="1" t="s">
        <v>58</v>
      </c>
      <c r="B34" s="91">
        <f>Transportation!B34/'$ County by County'!L33</f>
        <v>158.85291903360482</v>
      </c>
      <c r="C34" s="91">
        <f>Transportation!C34/'$ County by County'!L33</f>
        <v>0</v>
      </c>
      <c r="D34" s="91">
        <f>Transportation!D34/'$ County by County'!L33</f>
        <v>0</v>
      </c>
      <c r="E34" s="91">
        <f>Transportation!E34/'$ County by County'!L33</f>
        <v>0</v>
      </c>
      <c r="F34" s="91">
        <f>Transportation!F34/'$ County by County'!L33</f>
        <v>0</v>
      </c>
      <c r="G34" s="91">
        <f>Transportation!G34/'$ County by County'!L33</f>
        <v>0</v>
      </c>
      <c r="H34" s="75">
        <f>Transportation!H34/'$ County by County'!L33</f>
        <v>158.85291903360482</v>
      </c>
    </row>
    <row r="35" spans="1:8">
      <c r="A35" s="1" t="s">
        <v>59</v>
      </c>
      <c r="B35" s="91">
        <f>Transportation!B35/'$ County by County'!L34</f>
        <v>170.33022762118173</v>
      </c>
      <c r="C35" s="91">
        <f>Transportation!C35/'$ County by County'!L34</f>
        <v>0</v>
      </c>
      <c r="D35" s="91">
        <f>Transportation!D35/'$ County by County'!L34</f>
        <v>0</v>
      </c>
      <c r="E35" s="91">
        <f>Transportation!E35/'$ County by County'!L34</f>
        <v>0</v>
      </c>
      <c r="F35" s="91">
        <f>Transportation!F35/'$ County by County'!L34</f>
        <v>0</v>
      </c>
      <c r="G35" s="91">
        <f>Transportation!G35/'$ County by County'!L34</f>
        <v>0</v>
      </c>
      <c r="H35" s="75">
        <f>Transportation!H35/'$ County by County'!L34</f>
        <v>170.33022762118173</v>
      </c>
    </row>
    <row r="36" spans="1:8">
      <c r="A36" s="1" t="s">
        <v>60</v>
      </c>
      <c r="B36" s="91">
        <f>Transportation!B36/'$ County by County'!L35</f>
        <v>83.248209354764811</v>
      </c>
      <c r="C36" s="91">
        <f>Transportation!C36/'$ County by County'!L35</f>
        <v>0</v>
      </c>
      <c r="D36" s="91">
        <f>Transportation!D36/'$ County by County'!L35</f>
        <v>0</v>
      </c>
      <c r="E36" s="91">
        <f>Transportation!E36/'$ County by County'!L35</f>
        <v>0</v>
      </c>
      <c r="F36" s="91">
        <f>Transportation!F36/'$ County by County'!L35</f>
        <v>0</v>
      </c>
      <c r="G36" s="91">
        <f>Transportation!G36/'$ County by County'!L35</f>
        <v>21.892169393833427</v>
      </c>
      <c r="H36" s="75">
        <f>Transportation!H36/'$ County by County'!L35</f>
        <v>105.14037874859824</v>
      </c>
    </row>
    <row r="37" spans="1:8">
      <c r="A37" s="1" t="s">
        <v>61</v>
      </c>
      <c r="B37" s="91">
        <f>Transportation!B37/'$ County by County'!L36</f>
        <v>117.73530498176008</v>
      </c>
      <c r="C37" s="91">
        <f>Transportation!C37/'$ County by County'!L36</f>
        <v>180.52219142466083</v>
      </c>
      <c r="D37" s="91">
        <f>Transportation!D37/'$ County by County'!L36</f>
        <v>0</v>
      </c>
      <c r="E37" s="91">
        <f>Transportation!E37/'$ County by County'!L36</f>
        <v>36.711628879204198</v>
      </c>
      <c r="F37" s="91">
        <f>Transportation!F37/'$ County by County'!L36</f>
        <v>0</v>
      </c>
      <c r="G37" s="91">
        <f>Transportation!G37/'$ County by County'!L36</f>
        <v>0</v>
      </c>
      <c r="H37" s="75">
        <f>Transportation!H37/'$ County by County'!L36</f>
        <v>334.96912528562513</v>
      </c>
    </row>
    <row r="38" spans="1:8">
      <c r="A38" s="1" t="s">
        <v>62</v>
      </c>
      <c r="B38" s="91">
        <f>Transportation!B38/'$ County by County'!L37</f>
        <v>70.528261647313812</v>
      </c>
      <c r="C38" s="91">
        <f>Transportation!C38/'$ County by County'!L37</f>
        <v>0</v>
      </c>
      <c r="D38" s="91">
        <f>Transportation!D38/'$ County by County'!L37</f>
        <v>0</v>
      </c>
      <c r="E38" s="91">
        <f>Transportation!E38/'$ County by County'!L37</f>
        <v>0</v>
      </c>
      <c r="F38" s="91">
        <f>Transportation!F38/'$ County by County'!L37</f>
        <v>0</v>
      </c>
      <c r="G38" s="91">
        <f>Transportation!G38/'$ County by County'!L37</f>
        <v>0</v>
      </c>
      <c r="H38" s="75">
        <f>Transportation!H38/'$ County by County'!L37</f>
        <v>70.528261647313812</v>
      </c>
    </row>
    <row r="39" spans="1:8">
      <c r="A39" s="1" t="s">
        <v>63</v>
      </c>
      <c r="B39" s="91">
        <f>Transportation!B39/'$ County by County'!L38</f>
        <v>161.87528952822137</v>
      </c>
      <c r="C39" s="91">
        <f>Transportation!C39/'$ County by County'!L38</f>
        <v>2.4381323905888089E-5</v>
      </c>
      <c r="D39" s="91">
        <f>Transportation!D39/'$ County by County'!L38</f>
        <v>0</v>
      </c>
      <c r="E39" s="91">
        <f>Transportation!E39/'$ County by County'!L38</f>
        <v>24.489747653297574</v>
      </c>
      <c r="F39" s="91">
        <f>Transportation!F39/'$ County by County'!L38</f>
        <v>0</v>
      </c>
      <c r="G39" s="91">
        <f>Transportation!G39/'$ County by County'!L38</f>
        <v>0</v>
      </c>
      <c r="H39" s="75">
        <f>Transportation!H39/'$ County by County'!L38</f>
        <v>186.36506156284287</v>
      </c>
    </row>
    <row r="40" spans="1:8">
      <c r="A40" s="1" t="s">
        <v>64</v>
      </c>
      <c r="B40" s="91">
        <f>Transportation!B40/'$ County by County'!L39</f>
        <v>288.66509920862484</v>
      </c>
      <c r="C40" s="91">
        <f>Transportation!C40/'$ County by County'!L39</f>
        <v>0</v>
      </c>
      <c r="D40" s="91">
        <f>Transportation!D40/'$ County by County'!L39</f>
        <v>0</v>
      </c>
      <c r="E40" s="91">
        <f>Transportation!E40/'$ County by County'!L39</f>
        <v>68.579768322055287</v>
      </c>
      <c r="F40" s="91">
        <f>Transportation!F40/'$ County by County'!L39</f>
        <v>0</v>
      </c>
      <c r="G40" s="91">
        <f>Transportation!G40/'$ County by County'!L39</f>
        <v>0</v>
      </c>
      <c r="H40" s="75">
        <f>Transportation!H40/'$ County by County'!L39</f>
        <v>357.2448675306801</v>
      </c>
    </row>
    <row r="41" spans="1:8">
      <c r="A41" s="1" t="s">
        <v>65</v>
      </c>
      <c r="B41" s="91">
        <f>Transportation!B41/'$ County by County'!L40</f>
        <v>389.14548175672189</v>
      </c>
      <c r="C41" s="91">
        <f>Transportation!C41/'$ County by County'!L40</f>
        <v>0.12901893998038913</v>
      </c>
      <c r="D41" s="91">
        <f>Transportation!D41/'$ County by County'!L40</f>
        <v>0</v>
      </c>
      <c r="E41" s="91">
        <f>Transportation!E41/'$ County by County'!L40</f>
        <v>0</v>
      </c>
      <c r="F41" s="91">
        <f>Transportation!F41/'$ County by County'!L40</f>
        <v>0</v>
      </c>
      <c r="G41" s="91">
        <f>Transportation!G41/'$ County by County'!L40</f>
        <v>0</v>
      </c>
      <c r="H41" s="75">
        <f>Transportation!H41/'$ County by County'!L40</f>
        <v>389.27450069670226</v>
      </c>
    </row>
    <row r="42" spans="1:8">
      <c r="A42" s="1" t="s">
        <v>66</v>
      </c>
      <c r="B42" s="91">
        <f>Transportation!B42/'$ County by County'!L41</f>
        <v>157.02230586091511</v>
      </c>
      <c r="C42" s="91">
        <f>Transportation!C42/'$ County by County'!L41</f>
        <v>0</v>
      </c>
      <c r="D42" s="91">
        <f>Transportation!D42/'$ County by County'!L41</f>
        <v>38.00077010266228</v>
      </c>
      <c r="E42" s="91">
        <f>Transportation!E42/'$ County by County'!L41</f>
        <v>43.155577007554598</v>
      </c>
      <c r="F42" s="91">
        <f>Transportation!F42/'$ County by County'!L41</f>
        <v>0</v>
      </c>
      <c r="G42" s="91">
        <f>Transportation!G42/'$ County by County'!L41</f>
        <v>1.1470191061385859</v>
      </c>
      <c r="H42" s="75">
        <f>Transportation!H42/'$ County by County'!L41</f>
        <v>239.32567207727058</v>
      </c>
    </row>
    <row r="43" spans="1:8">
      <c r="A43" s="1" t="s">
        <v>67</v>
      </c>
      <c r="B43" s="91">
        <f>Transportation!B43/'$ County by County'!L42</f>
        <v>95.464163519599623</v>
      </c>
      <c r="C43" s="91">
        <f>Transportation!C43/'$ County by County'!L42</f>
        <v>2.3001142392496283</v>
      </c>
      <c r="D43" s="91">
        <f>Transportation!D43/'$ County by County'!L42</f>
        <v>0</v>
      </c>
      <c r="E43" s="91">
        <f>Transportation!E43/'$ County by County'!L42</f>
        <v>3.0481322312156602</v>
      </c>
      <c r="F43" s="91">
        <f>Transportation!F43/'$ County by County'!L42</f>
        <v>0</v>
      </c>
      <c r="G43" s="91">
        <f>Transportation!G43/'$ County by County'!L42</f>
        <v>0</v>
      </c>
      <c r="H43" s="75">
        <f>Transportation!H43/'$ County by County'!L42</f>
        <v>100.81240999006491</v>
      </c>
    </row>
    <row r="44" spans="1:8">
      <c r="A44" s="1" t="s">
        <v>68</v>
      </c>
      <c r="B44" s="91">
        <f>Transportation!B44/'$ County by County'!L43</f>
        <v>163.83364483538315</v>
      </c>
      <c r="C44" s="91">
        <f>Transportation!C44/'$ County by County'!L43</f>
        <v>18.645926729489876</v>
      </c>
      <c r="D44" s="91">
        <f>Transportation!D44/'$ County by County'!L43</f>
        <v>0</v>
      </c>
      <c r="E44" s="91">
        <f>Transportation!E44/'$ County by County'!L43</f>
        <v>17.453320437584139</v>
      </c>
      <c r="F44" s="91">
        <f>Transportation!F44/'$ County by County'!L43</f>
        <v>0</v>
      </c>
      <c r="G44" s="91">
        <f>Transportation!G44/'$ County by County'!L43</f>
        <v>0</v>
      </c>
      <c r="H44" s="75">
        <f>Transportation!H44/'$ County by County'!L43</f>
        <v>199.93289200245715</v>
      </c>
    </row>
    <row r="45" spans="1:8">
      <c r="A45" s="1" t="s">
        <v>69</v>
      </c>
      <c r="B45" s="91">
        <f>Transportation!B45/'$ County by County'!L44</f>
        <v>38.373964809822482</v>
      </c>
      <c r="C45" s="91">
        <f>Transportation!C45/'$ County by County'!L44</f>
        <v>253.90499636359658</v>
      </c>
      <c r="D45" s="91">
        <f>Transportation!D45/'$ County by County'!L44</f>
        <v>40.163392080842989</v>
      </c>
      <c r="E45" s="91">
        <f>Transportation!E45/'$ County by County'!L44</f>
        <v>227.97076112930833</v>
      </c>
      <c r="F45" s="91">
        <f>Transportation!F45/'$ County by County'!L44</f>
        <v>0</v>
      </c>
      <c r="G45" s="91">
        <f>Transportation!G45/'$ County by County'!L44</f>
        <v>30.440713136074397</v>
      </c>
      <c r="H45" s="75">
        <f>Transportation!H45/'$ County by County'!L44</f>
        <v>590.85382751964482</v>
      </c>
    </row>
    <row r="46" spans="1:8">
      <c r="A46" s="1" t="s">
        <v>70</v>
      </c>
      <c r="B46" s="91">
        <f>Transportation!B46/'$ County by County'!L45</f>
        <v>174.01582801180922</v>
      </c>
      <c r="C46" s="91">
        <f>Transportation!C46/'$ County by County'!L45</f>
        <v>172.56295438879422</v>
      </c>
      <c r="D46" s="91">
        <f>Transportation!D46/'$ County by County'!L45</f>
        <v>2.826295048706577</v>
      </c>
      <c r="E46" s="91">
        <f>Transportation!E46/'$ County by County'!L45</f>
        <v>0</v>
      </c>
      <c r="F46" s="91">
        <f>Transportation!F46/'$ County by County'!L45</f>
        <v>0</v>
      </c>
      <c r="G46" s="91">
        <f>Transportation!G46/'$ County by County'!L45</f>
        <v>0.47011926283343519</v>
      </c>
      <c r="H46" s="75">
        <f>Transportation!H46/'$ County by County'!L45</f>
        <v>349.87519671214346</v>
      </c>
    </row>
    <row r="47" spans="1:8">
      <c r="A47" s="1" t="s">
        <v>71</v>
      </c>
      <c r="B47" s="91">
        <f>Transportation!B47/'$ County by County'!L46</f>
        <v>109.67198220145173</v>
      </c>
      <c r="C47" s="91">
        <f>Transportation!C47/'$ County by County'!L46</f>
        <v>0</v>
      </c>
      <c r="D47" s="91">
        <f>Transportation!D47/'$ County by County'!L46</f>
        <v>0</v>
      </c>
      <c r="E47" s="91">
        <f>Transportation!E47/'$ County by County'!L46</f>
        <v>0</v>
      </c>
      <c r="F47" s="91">
        <f>Transportation!F47/'$ County by County'!L46</f>
        <v>0</v>
      </c>
      <c r="G47" s="91">
        <f>Transportation!G47/'$ County by County'!L46</f>
        <v>9.1764069802127874</v>
      </c>
      <c r="H47" s="75">
        <f>Transportation!H47/'$ County by County'!L46</f>
        <v>118.84838918166452</v>
      </c>
    </row>
    <row r="48" spans="1:8">
      <c r="A48" s="1" t="s">
        <v>72</v>
      </c>
      <c r="B48" s="91">
        <f>Transportation!B48/'$ County by County'!L47</f>
        <v>73.229037076444584</v>
      </c>
      <c r="C48" s="91">
        <f>Transportation!C48/'$ County by County'!L47</f>
        <v>67.215870027827791</v>
      </c>
      <c r="D48" s="91">
        <f>Transportation!D48/'$ County by County'!L47</f>
        <v>0</v>
      </c>
      <c r="E48" s="91">
        <f>Transportation!E48/'$ County by County'!L47</f>
        <v>20.910838516942217</v>
      </c>
      <c r="F48" s="91">
        <f>Transportation!F48/'$ County by County'!L47</f>
        <v>0</v>
      </c>
      <c r="G48" s="91">
        <f>Transportation!G48/'$ County by County'!L47</f>
        <v>0</v>
      </c>
      <c r="H48" s="75">
        <f>Transportation!H48/'$ County by County'!L47</f>
        <v>161.3557456212146</v>
      </c>
    </row>
    <row r="49" spans="1:8">
      <c r="A49" s="1" t="s">
        <v>73</v>
      </c>
      <c r="B49" s="91">
        <f>Transportation!B49/'$ County by County'!L48</f>
        <v>154.14630529897909</v>
      </c>
      <c r="C49" s="91">
        <f>Transportation!C49/'$ County by County'!L48</f>
        <v>11.752041808458921</v>
      </c>
      <c r="D49" s="91">
        <f>Transportation!D49/'$ County by County'!L48</f>
        <v>0</v>
      </c>
      <c r="E49" s="91">
        <f>Transportation!E49/'$ County by County'!L48</f>
        <v>0</v>
      </c>
      <c r="F49" s="91">
        <f>Transportation!F49/'$ County by County'!L48</f>
        <v>0</v>
      </c>
      <c r="G49" s="91">
        <f>Transportation!G49/'$ County by County'!L48</f>
        <v>1.1338842975206611</v>
      </c>
      <c r="H49" s="75">
        <f>Transportation!H49/'$ County by County'!L48</f>
        <v>167.03223140495868</v>
      </c>
    </row>
    <row r="50" spans="1:8">
      <c r="A50" s="1" t="s">
        <v>74</v>
      </c>
      <c r="B50" s="91">
        <f>Transportation!B50/'$ County by County'!L49</f>
        <v>117.81788595609949</v>
      </c>
      <c r="C50" s="91">
        <f>Transportation!C50/'$ County by County'!L49</f>
        <v>0</v>
      </c>
      <c r="D50" s="91">
        <f>Transportation!D50/'$ County by County'!L49</f>
        <v>0</v>
      </c>
      <c r="E50" s="91">
        <f>Transportation!E50/'$ County by County'!L49</f>
        <v>38.328853472158798</v>
      </c>
      <c r="F50" s="91">
        <f>Transportation!F50/'$ County by County'!L49</f>
        <v>0</v>
      </c>
      <c r="G50" s="91">
        <f>Transportation!G50/'$ County by County'!L49</f>
        <v>2.0349027308429992</v>
      </c>
      <c r="H50" s="75">
        <f>Transportation!H50/'$ County by County'!L49</f>
        <v>158.1816421591013</v>
      </c>
    </row>
    <row r="51" spans="1:8">
      <c r="A51" s="1" t="s">
        <v>75</v>
      </c>
      <c r="B51" s="91">
        <f>Transportation!B51/'$ County by County'!L50</f>
        <v>206.32469328878543</v>
      </c>
      <c r="C51" s="91">
        <f>Transportation!C51/'$ County by County'!L50</f>
        <v>0</v>
      </c>
      <c r="D51" s="91">
        <f>Transportation!D51/'$ County by County'!L50</f>
        <v>0</v>
      </c>
      <c r="E51" s="91">
        <f>Transportation!E51/'$ County by County'!L50</f>
        <v>21.489760495714041</v>
      </c>
      <c r="F51" s="91">
        <f>Transportation!F51/'$ County by County'!L50</f>
        <v>0</v>
      </c>
      <c r="G51" s="91">
        <f>Transportation!G51/'$ County by County'!L50</f>
        <v>0</v>
      </c>
      <c r="H51" s="75">
        <f>Transportation!H51/'$ County by County'!L50</f>
        <v>227.81445378449945</v>
      </c>
    </row>
    <row r="52" spans="1:8">
      <c r="A52" s="1" t="s">
        <v>76</v>
      </c>
      <c r="B52" s="91">
        <f>Transportation!B52/'$ County by County'!L51</f>
        <v>52.647780565486968</v>
      </c>
      <c r="C52" s="91">
        <f>Transportation!C52/'$ County by County'!L51</f>
        <v>54.802108554715787</v>
      </c>
      <c r="D52" s="91">
        <f>Transportation!D52/'$ County by County'!L51</f>
        <v>0</v>
      </c>
      <c r="E52" s="91">
        <f>Transportation!E52/'$ County by County'!L51</f>
        <v>69.599301061278055</v>
      </c>
      <c r="F52" s="91">
        <f>Transportation!F52/'$ County by County'!L51</f>
        <v>0</v>
      </c>
      <c r="G52" s="91">
        <f>Transportation!G52/'$ County by County'!L51</f>
        <v>0</v>
      </c>
      <c r="H52" s="75">
        <f>Transportation!H52/'$ County by County'!L51</f>
        <v>177.04919018148081</v>
      </c>
    </row>
    <row r="53" spans="1:8">
      <c r="A53" s="1" t="s">
        <v>77</v>
      </c>
      <c r="B53" s="91">
        <f>Transportation!B53/'$ County by County'!L52</f>
        <v>61.422980409682246</v>
      </c>
      <c r="C53" s="91">
        <f>Transportation!C53/'$ County by County'!L52</f>
        <v>0</v>
      </c>
      <c r="D53" s="91">
        <f>Transportation!D53/'$ County by County'!L52</f>
        <v>0</v>
      </c>
      <c r="E53" s="91">
        <f>Transportation!E53/'$ County by County'!L52</f>
        <v>26.611258648748588</v>
      </c>
      <c r="F53" s="91">
        <f>Transportation!F53/'$ County by County'!L52</f>
        <v>0</v>
      </c>
      <c r="G53" s="91">
        <f>Transportation!G53/'$ County by County'!L52</f>
        <v>0.21554293081594356</v>
      </c>
      <c r="H53" s="75">
        <f>Transportation!H53/'$ County by County'!L52</f>
        <v>88.249781989246785</v>
      </c>
    </row>
    <row r="54" spans="1:8">
      <c r="A54" s="1" t="s">
        <v>78</v>
      </c>
      <c r="B54" s="91">
        <f>Transportation!B54/'$ County by County'!L53</f>
        <v>96.127345756718015</v>
      </c>
      <c r="C54" s="91">
        <f>Transportation!C54/'$ County by County'!L53</f>
        <v>18.321011472937194</v>
      </c>
      <c r="D54" s="91">
        <f>Transportation!D54/'$ County by County'!L53</f>
        <v>0</v>
      </c>
      <c r="E54" s="91">
        <f>Transportation!E54/'$ County by County'!L53</f>
        <v>0</v>
      </c>
      <c r="F54" s="91">
        <f>Transportation!F54/'$ County by County'!L53</f>
        <v>0</v>
      </c>
      <c r="G54" s="91">
        <f>Transportation!G54/'$ County by County'!L53</f>
        <v>0</v>
      </c>
      <c r="H54" s="75">
        <f>Transportation!H54/'$ County by County'!L53</f>
        <v>114.44835722965522</v>
      </c>
    </row>
    <row r="55" spans="1:8">
      <c r="A55" s="1" t="s">
        <v>79</v>
      </c>
      <c r="B55" s="91">
        <f>Transportation!B55/'$ County by County'!L54</f>
        <v>76.726332096517012</v>
      </c>
      <c r="C55" s="91">
        <f>Transportation!C55/'$ County by County'!L54</f>
        <v>0</v>
      </c>
      <c r="D55" s="91">
        <f>Transportation!D55/'$ County by County'!L54</f>
        <v>0</v>
      </c>
      <c r="E55" s="91">
        <f>Transportation!E55/'$ County by County'!L54</f>
        <v>3.1263804608211352</v>
      </c>
      <c r="F55" s="91">
        <f>Transportation!F55/'$ County by County'!L54</f>
        <v>0</v>
      </c>
      <c r="G55" s="91">
        <f>Transportation!G55/'$ County by County'!L54</f>
        <v>13.000589439956473</v>
      </c>
      <c r="H55" s="75">
        <f>Transportation!H55/'$ County by County'!L54</f>
        <v>92.853301997294622</v>
      </c>
    </row>
    <row r="56" spans="1:8">
      <c r="A56" s="1" t="s">
        <v>80</v>
      </c>
      <c r="B56" s="91">
        <f>Transportation!B56/'$ County by County'!L55</f>
        <v>214.50456433803433</v>
      </c>
      <c r="C56" s="91">
        <f>Transportation!C56/'$ County by County'!L55</f>
        <v>0</v>
      </c>
      <c r="D56" s="91">
        <f>Transportation!D56/'$ County by County'!L55</f>
        <v>2.9748414780802448</v>
      </c>
      <c r="E56" s="91">
        <f>Transportation!E56/'$ County by County'!L55</f>
        <v>0.40997048212528697</v>
      </c>
      <c r="F56" s="91">
        <f>Transportation!F56/'$ County by County'!L55</f>
        <v>0</v>
      </c>
      <c r="G56" s="91">
        <f>Transportation!G56/'$ County by County'!L55</f>
        <v>0</v>
      </c>
      <c r="H56" s="75">
        <f>Transportation!H56/'$ County by County'!L55</f>
        <v>217.88937629823985</v>
      </c>
    </row>
    <row r="57" spans="1:8">
      <c r="A57" s="1" t="s">
        <v>81</v>
      </c>
      <c r="B57" s="91">
        <f>Transportation!B57/'$ County by County'!L56</f>
        <v>237.13462769083429</v>
      </c>
      <c r="C57" s="91">
        <f>Transportation!C57/'$ County by County'!L56</f>
        <v>0</v>
      </c>
      <c r="D57" s="91">
        <f>Transportation!D57/'$ County by County'!L56</f>
        <v>0</v>
      </c>
      <c r="E57" s="91">
        <f>Transportation!E57/'$ County by County'!L56</f>
        <v>0</v>
      </c>
      <c r="F57" s="91">
        <f>Transportation!F57/'$ County by County'!L56</f>
        <v>0</v>
      </c>
      <c r="G57" s="91">
        <f>Transportation!G57/'$ County by County'!L56</f>
        <v>0</v>
      </c>
      <c r="H57" s="75">
        <f>Transportation!H57/'$ County by County'!L56</f>
        <v>237.13462769083429</v>
      </c>
    </row>
    <row r="58" spans="1:8">
      <c r="A58" s="1" t="s">
        <v>82</v>
      </c>
      <c r="B58" s="91">
        <f>Transportation!B58/'$ County by County'!L57</f>
        <v>94.105606214343794</v>
      </c>
      <c r="C58" s="91">
        <f>Transportation!C58/'$ County by County'!L57</f>
        <v>22.172130872144983</v>
      </c>
      <c r="D58" s="91">
        <f>Transportation!D58/'$ County by County'!L57</f>
        <v>9.212203578892197</v>
      </c>
      <c r="E58" s="91">
        <f>Transportation!E58/'$ County by County'!L57</f>
        <v>0</v>
      </c>
      <c r="F58" s="91">
        <f>Transportation!F58/'$ County by County'!L57</f>
        <v>0</v>
      </c>
      <c r="G58" s="91">
        <f>Transportation!G58/'$ County by County'!L57</f>
        <v>19.010082853437442</v>
      </c>
      <c r="H58" s="75">
        <f>Transportation!H58/'$ County by County'!L57</f>
        <v>144.50002351881841</v>
      </c>
    </row>
    <row r="59" spans="1:8">
      <c r="A59" s="1" t="s">
        <v>83</v>
      </c>
      <c r="B59" s="91">
        <f>Transportation!B59/'$ County by County'!L58</f>
        <v>89.965241314718881</v>
      </c>
      <c r="C59" s="91">
        <f>Transportation!C59/'$ County by County'!L58</f>
        <v>9.9119384201129748</v>
      </c>
      <c r="D59" s="91">
        <f>Transportation!D59/'$ County by County'!L58</f>
        <v>0.11065062779875318</v>
      </c>
      <c r="E59" s="91">
        <f>Transportation!E59/'$ County by County'!L58</f>
        <v>0</v>
      </c>
      <c r="F59" s="91">
        <f>Transportation!F59/'$ County by County'!L58</f>
        <v>0</v>
      </c>
      <c r="G59" s="91">
        <f>Transportation!G59/'$ County by County'!L58</f>
        <v>8.8804987268416888E-2</v>
      </c>
      <c r="H59" s="75">
        <f>Transportation!H59/'$ County by County'!L58</f>
        <v>100.07663534989902</v>
      </c>
    </row>
    <row r="60" spans="1:8">
      <c r="A60" s="1" t="s">
        <v>84</v>
      </c>
      <c r="B60" s="91">
        <f>Transportation!B60/'$ County by County'!L59</f>
        <v>101.73206060010804</v>
      </c>
      <c r="C60" s="91">
        <f>Transportation!C60/'$ County by County'!L59</f>
        <v>0</v>
      </c>
      <c r="D60" s="91">
        <f>Transportation!D60/'$ County by County'!L59</f>
        <v>0</v>
      </c>
      <c r="E60" s="91">
        <f>Transportation!E60/'$ County by County'!L59</f>
        <v>81.709524628001773</v>
      </c>
      <c r="F60" s="91">
        <f>Transportation!F60/'$ County by County'!L59</f>
        <v>0</v>
      </c>
      <c r="G60" s="91">
        <f>Transportation!G60/'$ County by County'!L59</f>
        <v>0.14466925305701517</v>
      </c>
      <c r="H60" s="75">
        <f>Transportation!H60/'$ County by County'!L59</f>
        <v>183.58625448116683</v>
      </c>
    </row>
    <row r="61" spans="1:8">
      <c r="A61" s="1" t="s">
        <v>85</v>
      </c>
      <c r="B61" s="91">
        <f>Transportation!B61/'$ County by County'!L60</f>
        <v>143.06312162319657</v>
      </c>
      <c r="C61" s="91">
        <f>Transportation!C61/'$ County by County'!L60</f>
        <v>0</v>
      </c>
      <c r="D61" s="91">
        <f>Transportation!D61/'$ County by County'!L60</f>
        <v>2.5430658571500824</v>
      </c>
      <c r="E61" s="91">
        <f>Transportation!E61/'$ County by County'!L60</f>
        <v>15.216607990641156</v>
      </c>
      <c r="F61" s="91">
        <f>Transportation!F61/'$ County by County'!L60</f>
        <v>0</v>
      </c>
      <c r="G61" s="91">
        <f>Transportation!G61/'$ County by County'!L60</f>
        <v>0</v>
      </c>
      <c r="H61" s="75">
        <f>Transportation!H61/'$ County by County'!L60</f>
        <v>160.82279547098781</v>
      </c>
    </row>
    <row r="62" spans="1:8">
      <c r="A62" s="1" t="s">
        <v>86</v>
      </c>
      <c r="B62" s="91">
        <f>Transportation!B62/'$ County by County'!L61</f>
        <v>147.46294117647059</v>
      </c>
      <c r="C62" s="91">
        <f>Transportation!C62/'$ County by County'!L61</f>
        <v>0</v>
      </c>
      <c r="D62" s="91">
        <f>Transportation!D62/'$ County by County'!L61</f>
        <v>0</v>
      </c>
      <c r="E62" s="91">
        <f>Transportation!E62/'$ County by County'!L61</f>
        <v>0</v>
      </c>
      <c r="F62" s="91">
        <f>Transportation!F62/'$ County by County'!L61</f>
        <v>0</v>
      </c>
      <c r="G62" s="91">
        <f>Transportation!G62/'$ County by County'!L61</f>
        <v>10.079826014913008</v>
      </c>
      <c r="H62" s="75">
        <f>Transportation!H62/'$ County by County'!L61</f>
        <v>157.5427671913836</v>
      </c>
    </row>
    <row r="63" spans="1:8">
      <c r="A63" s="1" t="s">
        <v>87</v>
      </c>
      <c r="B63" s="91">
        <f>Transportation!B63/'$ County by County'!L62</f>
        <v>210.46321324681136</v>
      </c>
      <c r="C63" s="91">
        <f>Transportation!C63/'$ County by County'!L62</f>
        <v>8.3928171850525839</v>
      </c>
      <c r="D63" s="91">
        <f>Transportation!D63/'$ County by County'!L62</f>
        <v>0</v>
      </c>
      <c r="E63" s="91">
        <f>Transportation!E63/'$ County by County'!L62</f>
        <v>0</v>
      </c>
      <c r="F63" s="91">
        <f>Transportation!F63/'$ County by County'!L62</f>
        <v>0</v>
      </c>
      <c r="G63" s="91">
        <f>Transportation!G63/'$ County by County'!L62</f>
        <v>0</v>
      </c>
      <c r="H63" s="75">
        <f>Transportation!H63/'$ County by County'!L62</f>
        <v>218.85603043186396</v>
      </c>
    </row>
    <row r="64" spans="1:8">
      <c r="A64" s="1" t="s">
        <v>88</v>
      </c>
      <c r="B64" s="91">
        <f>Transportation!B64/'$ County by County'!L63</f>
        <v>118.57290872392913</v>
      </c>
      <c r="C64" s="91">
        <f>Transportation!C64/'$ County by County'!L63</f>
        <v>23.488674590715409</v>
      </c>
      <c r="D64" s="91">
        <f>Transportation!D64/'$ County by County'!L63</f>
        <v>0</v>
      </c>
      <c r="E64" s="91">
        <f>Transportation!E64/'$ County by County'!L63</f>
        <v>0</v>
      </c>
      <c r="F64" s="91">
        <f>Transportation!F64/'$ County by County'!L63</f>
        <v>0</v>
      </c>
      <c r="G64" s="91">
        <f>Transportation!G64/'$ County by County'!L63</f>
        <v>1.363041040592061</v>
      </c>
      <c r="H64" s="75">
        <f>Transportation!H64/'$ County by County'!L63</f>
        <v>143.4246243552366</v>
      </c>
    </row>
    <row r="65" spans="1:8">
      <c r="A65" s="1" t="s">
        <v>89</v>
      </c>
      <c r="B65" s="91">
        <f>Transportation!B65/'$ County by County'!L64</f>
        <v>64.320938107481027</v>
      </c>
      <c r="C65" s="91">
        <f>Transportation!C65/'$ County by County'!L64</f>
        <v>0</v>
      </c>
      <c r="D65" s="91">
        <f>Transportation!D65/'$ County by County'!L64</f>
        <v>0</v>
      </c>
      <c r="E65" s="91">
        <f>Transportation!E65/'$ County by County'!L64</f>
        <v>0</v>
      </c>
      <c r="F65" s="91">
        <f>Transportation!F65/'$ County by County'!L64</f>
        <v>0</v>
      </c>
      <c r="G65" s="91">
        <f>Transportation!G65/'$ County by County'!L64</f>
        <v>64.168621057252153</v>
      </c>
      <c r="H65" s="75">
        <f>Transportation!H65/'$ County by County'!L64</f>
        <v>128.48955916473318</v>
      </c>
    </row>
    <row r="66" spans="1:8">
      <c r="A66" s="1" t="s">
        <v>90</v>
      </c>
      <c r="B66" s="91">
        <f>Transportation!B66/'$ County by County'!L65</f>
        <v>87.2840878478425</v>
      </c>
      <c r="C66" s="91">
        <f>Transportation!C66/'$ County by County'!L65</f>
        <v>34.724272790668792</v>
      </c>
      <c r="D66" s="91">
        <f>Transportation!D66/'$ County by County'!L65</f>
        <v>1.4773741175571498</v>
      </c>
      <c r="E66" s="91">
        <f>Transportation!E66/'$ County by County'!L65</f>
        <v>51.671288963613264</v>
      </c>
      <c r="F66" s="91">
        <f>Transportation!F66/'$ County by County'!L65</f>
        <v>3.5824246998022562</v>
      </c>
      <c r="G66" s="91">
        <f>Transportation!G66/'$ County by County'!L65</f>
        <v>0.13255318539180941</v>
      </c>
      <c r="H66" s="75">
        <f>Transportation!H66/'$ County by County'!L65</f>
        <v>178.87200160487578</v>
      </c>
    </row>
    <row r="67" spans="1:8">
      <c r="A67" s="1" t="s">
        <v>91</v>
      </c>
      <c r="B67" s="91">
        <f>Transportation!B67/'$ County by County'!L66</f>
        <v>199.36528878999655</v>
      </c>
      <c r="C67" s="91">
        <f>Transportation!C67/'$ County by County'!L66</f>
        <v>2.0100598577203925</v>
      </c>
      <c r="D67" s="91">
        <f>Transportation!D67/'$ County by County'!L66</f>
        <v>0</v>
      </c>
      <c r="E67" s="91">
        <f>Transportation!E67/'$ County by County'!L66</f>
        <v>0</v>
      </c>
      <c r="F67" s="91">
        <f>Transportation!F67/'$ County by County'!L66</f>
        <v>0</v>
      </c>
      <c r="G67" s="91">
        <f>Transportation!G67/'$ County by County'!L66</f>
        <v>0</v>
      </c>
      <c r="H67" s="75">
        <f>Transportation!H67/'$ County by County'!L66</f>
        <v>201.37534864771695</v>
      </c>
    </row>
    <row r="68" spans="1:8">
      <c r="A68" s="1" t="s">
        <v>92</v>
      </c>
      <c r="B68" s="91">
        <f>Transportation!B68/'$ County by County'!L67</f>
        <v>367.55665303747264</v>
      </c>
      <c r="C68" s="91">
        <f>Transportation!C68/'$ County by County'!L67</f>
        <v>0</v>
      </c>
      <c r="D68" s="91">
        <f>Transportation!D68/'$ County by County'!L67</f>
        <v>0</v>
      </c>
      <c r="E68" s="91">
        <f>Transportation!E68/'$ County by County'!L67</f>
        <v>0</v>
      </c>
      <c r="F68" s="91">
        <f>Transportation!F68/'$ County by County'!L67</f>
        <v>0</v>
      </c>
      <c r="G68" s="91">
        <f>Transportation!G68/'$ County by County'!L67</f>
        <v>0</v>
      </c>
      <c r="H68" s="75">
        <f>Transportation!H68/'$ County by County'!L67</f>
        <v>367.55665303747264</v>
      </c>
    </row>
    <row r="69" spans="1:8">
      <c r="A69" s="7" t="s">
        <v>93</v>
      </c>
      <c r="B69" s="92">
        <f>Transportation!B69/'$ County by County'!L68</f>
        <v>318.24454672803682</v>
      </c>
      <c r="C69" s="92">
        <f>Transportation!C69/'$ County by County'!L68</f>
        <v>0</v>
      </c>
      <c r="D69" s="92">
        <f>Transportation!D69/'$ County by County'!L68</f>
        <v>0</v>
      </c>
      <c r="E69" s="92">
        <f>Transportation!E69/'$ County by County'!L68</f>
        <v>12.088813287972783</v>
      </c>
      <c r="F69" s="92">
        <f>Transportation!F69/'$ County by County'!L68</f>
        <v>0</v>
      </c>
      <c r="G69" s="92">
        <f>Transportation!G69/'$ County by County'!L68</f>
        <v>0</v>
      </c>
      <c r="H69" s="82">
        <f>Transportation!H69/'$ County by County'!L68</f>
        <v>330.33336001600958</v>
      </c>
    </row>
    <row r="70" spans="1:8">
      <c r="A70" s="64" t="s">
        <v>99</v>
      </c>
      <c r="B70" s="91">
        <f>Transportation!B70/'$ County by County'!L69</f>
        <v>100.01538731766261</v>
      </c>
      <c r="C70" s="91">
        <f>Transportation!C70/'$ County by County'!L69</f>
        <v>61.537449994244326</v>
      </c>
      <c r="D70" s="91">
        <f>Transportation!D70/'$ County by County'!L69</f>
        <v>15.613806231181174</v>
      </c>
      <c r="E70" s="91">
        <f>Transportation!E70/'$ County by County'!L69</f>
        <v>62.385118107460883</v>
      </c>
      <c r="F70" s="91">
        <f>Transportation!F70/'$ County by County'!L69</f>
        <v>0.37694246603055181</v>
      </c>
      <c r="G70" s="91">
        <f>Transportation!G70/'$ County by County'!L69</f>
        <v>10.886177854068771</v>
      </c>
      <c r="H70" s="75">
        <f>Transportation!H70/'$ County by County'!L69</f>
        <v>250.81488197064832</v>
      </c>
    </row>
  </sheetData>
  <mergeCells count="1">
    <mergeCell ref="A1:H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C3D1B-81E9-481E-958D-5508A121016F}">
  <dimension ref="A1:G70"/>
  <sheetViews>
    <sheetView topLeftCell="A33" workbookViewId="0">
      <selection activeCell="S48" sqref="S48"/>
    </sheetView>
  </sheetViews>
  <sheetFormatPr defaultRowHeight="15"/>
  <cols>
    <col min="1" max="1" width="16.5703125" customWidth="1"/>
    <col min="2" max="2" width="24.5703125" customWidth="1"/>
    <col min="3" max="3" width="20" customWidth="1"/>
    <col min="4" max="4" width="17.85546875" customWidth="1"/>
    <col min="5" max="5" width="29.42578125" customWidth="1"/>
    <col min="6" max="6" width="24.140625" bestFit="1" customWidth="1"/>
    <col min="7" max="7" width="16" customWidth="1"/>
  </cols>
  <sheetData>
    <row r="1" spans="1:7" ht="15.75">
      <c r="A1" s="200" t="s">
        <v>5</v>
      </c>
      <c r="B1" s="200"/>
      <c r="C1" s="200"/>
      <c r="D1" s="200"/>
      <c r="E1" s="200"/>
      <c r="F1" s="200"/>
      <c r="G1" s="200"/>
    </row>
    <row r="2" spans="1:7">
      <c r="A2" s="187" t="s">
        <v>25</v>
      </c>
      <c r="B2" s="191" t="s">
        <v>148</v>
      </c>
      <c r="C2" s="191" t="s">
        <v>149</v>
      </c>
      <c r="D2" s="191" t="s">
        <v>150</v>
      </c>
      <c r="E2" s="191" t="s">
        <v>151</v>
      </c>
      <c r="F2" s="191" t="s">
        <v>152</v>
      </c>
      <c r="G2" s="190" t="s">
        <v>110</v>
      </c>
    </row>
    <row r="3" spans="1:7">
      <c r="A3" s="1" t="s">
        <v>27</v>
      </c>
      <c r="B3" s="15">
        <v>0</v>
      </c>
      <c r="C3" s="15">
        <v>11983477</v>
      </c>
      <c r="D3" s="15">
        <v>194586</v>
      </c>
      <c r="E3" s="15">
        <v>2568810</v>
      </c>
      <c r="F3" s="15">
        <v>0</v>
      </c>
      <c r="G3" s="17">
        <f>SUM(B3:F3)</f>
        <v>14746873</v>
      </c>
    </row>
    <row r="4" spans="1:7">
      <c r="A4" s="1" t="s">
        <v>28</v>
      </c>
      <c r="B4" s="15">
        <v>0</v>
      </c>
      <c r="C4" s="15">
        <v>0</v>
      </c>
      <c r="D4" s="15">
        <v>32445</v>
      </c>
      <c r="E4" s="15">
        <v>257442</v>
      </c>
      <c r="F4" s="15">
        <v>166626</v>
      </c>
      <c r="G4" s="17">
        <f t="shared" ref="G4:G67" si="0">SUM(B4:F4)</f>
        <v>456513</v>
      </c>
    </row>
    <row r="5" spans="1:7">
      <c r="A5" s="1" t="s">
        <v>29</v>
      </c>
      <c r="B5" s="15">
        <v>0</v>
      </c>
      <c r="C5" s="15">
        <v>34097434</v>
      </c>
      <c r="D5" s="15">
        <v>280313</v>
      </c>
      <c r="E5" s="15">
        <v>412668</v>
      </c>
      <c r="F5" s="15">
        <v>18525485</v>
      </c>
      <c r="G5" s="17">
        <f t="shared" si="0"/>
        <v>53315900</v>
      </c>
    </row>
    <row r="6" spans="1:7">
      <c r="A6" s="1" t="s">
        <v>30</v>
      </c>
      <c r="B6" s="15">
        <v>0</v>
      </c>
      <c r="C6" s="15">
        <v>112593</v>
      </c>
      <c r="D6" s="15">
        <v>29612</v>
      </c>
      <c r="E6" s="15">
        <v>1131320</v>
      </c>
      <c r="F6" s="15">
        <v>56419</v>
      </c>
      <c r="G6" s="17">
        <f t="shared" si="0"/>
        <v>1329944</v>
      </c>
    </row>
    <row r="7" spans="1:7">
      <c r="A7" s="1" t="s">
        <v>31</v>
      </c>
      <c r="B7" s="15">
        <v>0</v>
      </c>
      <c r="C7" s="15">
        <v>16605065</v>
      </c>
      <c r="D7" s="15">
        <v>300043</v>
      </c>
      <c r="E7" s="15">
        <v>4501986</v>
      </c>
      <c r="F7" s="15">
        <v>3545034</v>
      </c>
      <c r="G7" s="17">
        <f t="shared" si="0"/>
        <v>24952128</v>
      </c>
    </row>
    <row r="8" spans="1:7">
      <c r="A8" s="1" t="s">
        <v>32</v>
      </c>
      <c r="B8" s="15">
        <v>1811000</v>
      </c>
      <c r="C8" s="15">
        <v>3430000</v>
      </c>
      <c r="D8" s="15">
        <v>586000</v>
      </c>
      <c r="E8" s="15">
        <v>10390000</v>
      </c>
      <c r="F8" s="15">
        <v>0</v>
      </c>
      <c r="G8" s="17">
        <f t="shared" si="0"/>
        <v>16217000</v>
      </c>
    </row>
    <row r="9" spans="1:7">
      <c r="A9" s="1" t="s">
        <v>33</v>
      </c>
      <c r="B9" s="15">
        <v>0</v>
      </c>
      <c r="C9" s="15">
        <v>236795</v>
      </c>
      <c r="D9" s="15">
        <v>23968</v>
      </c>
      <c r="E9" s="15">
        <v>523216</v>
      </c>
      <c r="F9" s="15">
        <v>25000</v>
      </c>
      <c r="G9" s="17">
        <f t="shared" si="0"/>
        <v>808979</v>
      </c>
    </row>
    <row r="10" spans="1:7">
      <c r="A10" s="1" t="s">
        <v>34</v>
      </c>
      <c r="B10" s="15">
        <v>0</v>
      </c>
      <c r="C10" s="15">
        <v>1335577</v>
      </c>
      <c r="D10" s="15">
        <v>272798</v>
      </c>
      <c r="E10" s="15">
        <v>1884311</v>
      </c>
      <c r="F10" s="15">
        <v>0</v>
      </c>
      <c r="G10" s="17">
        <f t="shared" si="0"/>
        <v>3492686</v>
      </c>
    </row>
    <row r="11" spans="1:7">
      <c r="A11" s="1" t="s">
        <v>35</v>
      </c>
      <c r="B11" s="15">
        <v>0</v>
      </c>
      <c r="C11" s="15">
        <v>1044714</v>
      </c>
      <c r="D11" s="15">
        <v>181584</v>
      </c>
      <c r="E11" s="15">
        <v>681650</v>
      </c>
      <c r="F11" s="15">
        <v>0</v>
      </c>
      <c r="G11" s="17">
        <f t="shared" si="0"/>
        <v>1907948</v>
      </c>
    </row>
    <row r="12" spans="1:7">
      <c r="A12" s="1" t="s">
        <v>36</v>
      </c>
      <c r="B12" s="15">
        <v>131970</v>
      </c>
      <c r="C12" s="15">
        <v>0</v>
      </c>
      <c r="D12" s="15">
        <v>55100</v>
      </c>
      <c r="E12" s="15">
        <v>954029</v>
      </c>
      <c r="F12" s="15">
        <v>385644</v>
      </c>
      <c r="G12" s="17">
        <f t="shared" si="0"/>
        <v>1526743</v>
      </c>
    </row>
    <row r="13" spans="1:7">
      <c r="A13" s="1" t="s">
        <v>37</v>
      </c>
      <c r="B13" s="15">
        <v>0</v>
      </c>
      <c r="C13" s="15">
        <v>0</v>
      </c>
      <c r="D13" s="15">
        <v>373679</v>
      </c>
      <c r="E13" s="15">
        <v>5275368</v>
      </c>
      <c r="F13" s="15">
        <v>3013842</v>
      </c>
      <c r="G13" s="17">
        <f t="shared" si="0"/>
        <v>8662889</v>
      </c>
    </row>
    <row r="14" spans="1:7">
      <c r="A14" s="1" t="s">
        <v>38</v>
      </c>
      <c r="B14" s="15">
        <v>0</v>
      </c>
      <c r="C14" s="15">
        <v>1603126</v>
      </c>
      <c r="D14" s="15">
        <v>11285</v>
      </c>
      <c r="E14" s="15">
        <v>454461</v>
      </c>
      <c r="F14" s="15">
        <v>160134</v>
      </c>
      <c r="G14" s="17">
        <f t="shared" si="0"/>
        <v>2229006</v>
      </c>
    </row>
    <row r="15" spans="1:7">
      <c r="A15" s="1" t="s">
        <v>39</v>
      </c>
      <c r="B15" s="15">
        <v>40000</v>
      </c>
      <c r="C15" s="15">
        <v>59797</v>
      </c>
      <c r="D15" s="15">
        <v>28923</v>
      </c>
      <c r="E15" s="15">
        <v>659779</v>
      </c>
      <c r="F15" s="15">
        <v>14726</v>
      </c>
      <c r="G15" s="17">
        <f t="shared" si="0"/>
        <v>803225</v>
      </c>
    </row>
    <row r="16" spans="1:7">
      <c r="A16" s="1" t="s">
        <v>40</v>
      </c>
      <c r="B16" s="15">
        <v>0</v>
      </c>
      <c r="C16" s="15">
        <v>17496</v>
      </c>
      <c r="D16" s="15">
        <v>16823</v>
      </c>
      <c r="E16" s="15">
        <v>0</v>
      </c>
      <c r="F16" s="15">
        <v>1134305</v>
      </c>
      <c r="G16" s="17">
        <f t="shared" si="0"/>
        <v>1168624</v>
      </c>
    </row>
    <row r="17" spans="1:7">
      <c r="A17" s="1" t="s">
        <v>41</v>
      </c>
      <c r="B17" s="89">
        <v>1405</v>
      </c>
      <c r="C17" s="89">
        <v>38350167</v>
      </c>
      <c r="D17" s="89">
        <v>2137095</v>
      </c>
      <c r="E17" s="89">
        <v>23098066</v>
      </c>
      <c r="F17" s="89">
        <v>1821443</v>
      </c>
      <c r="G17" s="17">
        <f t="shared" si="0"/>
        <v>65408176</v>
      </c>
    </row>
    <row r="18" spans="1:7">
      <c r="A18" s="1" t="s">
        <v>42</v>
      </c>
      <c r="B18" s="15">
        <v>0</v>
      </c>
      <c r="C18" s="15">
        <v>3803685</v>
      </c>
      <c r="D18" s="15">
        <v>0</v>
      </c>
      <c r="E18" s="15">
        <v>5660448</v>
      </c>
      <c r="F18" s="15">
        <v>14088296</v>
      </c>
      <c r="G18" s="17">
        <f t="shared" si="0"/>
        <v>23552429</v>
      </c>
    </row>
    <row r="19" spans="1:7">
      <c r="A19" s="1" t="s">
        <v>43</v>
      </c>
      <c r="B19" s="15">
        <v>0</v>
      </c>
      <c r="C19" s="15">
        <v>0</v>
      </c>
      <c r="D19" s="15">
        <v>123652</v>
      </c>
      <c r="E19" s="15">
        <v>0</v>
      </c>
      <c r="F19" s="15">
        <v>2394987</v>
      </c>
      <c r="G19" s="17">
        <f t="shared" si="0"/>
        <v>2518639</v>
      </c>
    </row>
    <row r="20" spans="1:7">
      <c r="A20" s="1" t="s">
        <v>44</v>
      </c>
      <c r="B20" s="15">
        <v>0</v>
      </c>
      <c r="C20" s="15">
        <v>1265889</v>
      </c>
      <c r="D20" s="15">
        <v>52281</v>
      </c>
      <c r="E20" s="15">
        <v>0</v>
      </c>
      <c r="F20" s="15">
        <v>269904</v>
      </c>
      <c r="G20" s="17">
        <f t="shared" si="0"/>
        <v>1588074</v>
      </c>
    </row>
    <row r="21" spans="1:7">
      <c r="A21" s="1" t="s">
        <v>45</v>
      </c>
      <c r="B21" s="15">
        <v>0</v>
      </c>
      <c r="C21" s="15">
        <v>435349</v>
      </c>
      <c r="D21" s="15">
        <v>154866</v>
      </c>
      <c r="E21" s="15">
        <v>306368</v>
      </c>
      <c r="F21" s="15">
        <v>0</v>
      </c>
      <c r="G21" s="17">
        <f t="shared" si="0"/>
        <v>896583</v>
      </c>
    </row>
    <row r="22" spans="1:7">
      <c r="A22" s="1" t="s">
        <v>46</v>
      </c>
      <c r="B22" s="15">
        <v>0</v>
      </c>
      <c r="C22" s="15">
        <v>53942</v>
      </c>
      <c r="D22" s="15">
        <v>26573</v>
      </c>
      <c r="E22" s="15">
        <v>375975</v>
      </c>
      <c r="F22" s="15">
        <v>0</v>
      </c>
      <c r="G22" s="17">
        <f t="shared" si="0"/>
        <v>456490</v>
      </c>
    </row>
    <row r="23" spans="1:7">
      <c r="A23" s="1" t="s">
        <v>47</v>
      </c>
      <c r="B23" s="15">
        <v>0</v>
      </c>
      <c r="C23" s="15">
        <v>2503640</v>
      </c>
      <c r="D23" s="15">
        <v>1600</v>
      </c>
      <c r="E23" s="15">
        <v>141179</v>
      </c>
      <c r="F23" s="15">
        <v>9687</v>
      </c>
      <c r="G23" s="17">
        <f t="shared" si="0"/>
        <v>2656106</v>
      </c>
    </row>
    <row r="24" spans="1:7">
      <c r="A24" s="1" t="s">
        <v>48</v>
      </c>
      <c r="B24" s="15">
        <v>0</v>
      </c>
      <c r="C24" s="15">
        <v>1521765</v>
      </c>
      <c r="D24" s="15">
        <v>38214</v>
      </c>
      <c r="E24" s="15">
        <v>351373</v>
      </c>
      <c r="F24" s="15">
        <v>0</v>
      </c>
      <c r="G24" s="17">
        <f t="shared" si="0"/>
        <v>1911352</v>
      </c>
    </row>
    <row r="25" spans="1:7">
      <c r="A25" s="1" t="s">
        <v>49</v>
      </c>
      <c r="B25" s="15">
        <v>0</v>
      </c>
      <c r="C25" s="15">
        <v>339713</v>
      </c>
      <c r="D25" s="15">
        <v>51039</v>
      </c>
      <c r="E25" s="15">
        <v>192710</v>
      </c>
      <c r="F25" s="15">
        <v>0</v>
      </c>
      <c r="G25" s="17">
        <f t="shared" si="0"/>
        <v>583462</v>
      </c>
    </row>
    <row r="26" spans="1:7">
      <c r="A26" s="1" t="s">
        <v>50</v>
      </c>
      <c r="B26" s="15">
        <v>0</v>
      </c>
      <c r="C26" s="15">
        <v>0</v>
      </c>
      <c r="D26" s="15">
        <v>0</v>
      </c>
      <c r="E26" s="15">
        <v>572294</v>
      </c>
      <c r="F26" s="15">
        <v>0</v>
      </c>
      <c r="G26" s="17">
        <f t="shared" si="0"/>
        <v>572294</v>
      </c>
    </row>
    <row r="27" spans="1:7">
      <c r="A27" s="1" t="s">
        <v>51</v>
      </c>
      <c r="B27" s="15">
        <v>227417</v>
      </c>
      <c r="C27" s="15">
        <v>0</v>
      </c>
      <c r="D27" s="15">
        <v>57749</v>
      </c>
      <c r="E27" s="15">
        <v>476292</v>
      </c>
      <c r="F27" s="15">
        <v>0</v>
      </c>
      <c r="G27" s="17">
        <f t="shared" si="0"/>
        <v>761458</v>
      </c>
    </row>
    <row r="28" spans="1:7">
      <c r="A28" s="1" t="s">
        <v>52</v>
      </c>
      <c r="B28" s="15">
        <v>0</v>
      </c>
      <c r="C28" s="15">
        <v>1765596</v>
      </c>
      <c r="D28" s="15">
        <v>152407</v>
      </c>
      <c r="E28" s="15">
        <v>1497212</v>
      </c>
      <c r="F28" s="15">
        <v>0</v>
      </c>
      <c r="G28" s="17">
        <f t="shared" si="0"/>
        <v>3415215</v>
      </c>
    </row>
    <row r="29" spans="1:7">
      <c r="A29" s="1" t="s">
        <v>53</v>
      </c>
      <c r="B29" s="15">
        <v>0</v>
      </c>
      <c r="C29" s="15">
        <v>1705547</v>
      </c>
      <c r="D29" s="15">
        <v>161921</v>
      </c>
      <c r="E29" s="15">
        <v>796513</v>
      </c>
      <c r="F29" s="15">
        <v>0</v>
      </c>
      <c r="G29" s="17">
        <f t="shared" si="0"/>
        <v>2663981</v>
      </c>
    </row>
    <row r="30" spans="1:7">
      <c r="A30" s="1" t="s">
        <v>54</v>
      </c>
      <c r="B30" s="15">
        <v>197743</v>
      </c>
      <c r="C30" s="15">
        <v>50410073</v>
      </c>
      <c r="D30" s="15">
        <v>822202</v>
      </c>
      <c r="E30" s="15">
        <v>12691369</v>
      </c>
      <c r="F30" s="15">
        <v>4754545</v>
      </c>
      <c r="G30" s="17">
        <f t="shared" si="0"/>
        <v>68875932</v>
      </c>
    </row>
    <row r="31" spans="1:7">
      <c r="A31" s="1" t="s">
        <v>55</v>
      </c>
      <c r="B31" s="15">
        <v>0</v>
      </c>
      <c r="C31" s="15">
        <v>42283</v>
      </c>
      <c r="D31" s="15">
        <v>46989</v>
      </c>
      <c r="E31" s="15">
        <v>0</v>
      </c>
      <c r="F31" s="15">
        <v>430841</v>
      </c>
      <c r="G31" s="17">
        <f t="shared" si="0"/>
        <v>520113</v>
      </c>
    </row>
    <row r="32" spans="1:7">
      <c r="A32" s="1" t="s">
        <v>56</v>
      </c>
      <c r="B32" s="15">
        <v>0</v>
      </c>
      <c r="C32" s="15">
        <v>0</v>
      </c>
      <c r="D32" s="15">
        <v>433553</v>
      </c>
      <c r="E32" s="15">
        <v>3478</v>
      </c>
      <c r="F32" s="15">
        <v>0</v>
      </c>
      <c r="G32" s="17">
        <f t="shared" si="0"/>
        <v>437031</v>
      </c>
    </row>
    <row r="33" spans="1:7">
      <c r="A33" s="1" t="s">
        <v>57</v>
      </c>
      <c r="B33" s="15">
        <v>2862</v>
      </c>
      <c r="C33" s="15">
        <v>1528979</v>
      </c>
      <c r="D33" s="15">
        <v>73261</v>
      </c>
      <c r="E33" s="15">
        <v>397302</v>
      </c>
      <c r="F33" s="15">
        <v>0</v>
      </c>
      <c r="G33" s="17">
        <f t="shared" si="0"/>
        <v>2002404</v>
      </c>
    </row>
    <row r="34" spans="1:7">
      <c r="A34" s="1" t="s">
        <v>58</v>
      </c>
      <c r="B34" s="15">
        <v>0</v>
      </c>
      <c r="C34" s="15">
        <v>12105</v>
      </c>
      <c r="D34" s="15">
        <v>25362</v>
      </c>
      <c r="E34" s="15">
        <v>858661</v>
      </c>
      <c r="F34" s="15">
        <v>0</v>
      </c>
      <c r="G34" s="17">
        <f t="shared" si="0"/>
        <v>896128</v>
      </c>
    </row>
    <row r="35" spans="1:7">
      <c r="A35" s="1" t="s">
        <v>59</v>
      </c>
      <c r="B35" s="15">
        <v>0</v>
      </c>
      <c r="C35" s="15">
        <v>2483</v>
      </c>
      <c r="D35" s="15">
        <v>7300</v>
      </c>
      <c r="E35" s="15">
        <v>430855</v>
      </c>
      <c r="F35" s="15">
        <v>74584</v>
      </c>
      <c r="G35" s="17">
        <f t="shared" si="0"/>
        <v>515222</v>
      </c>
    </row>
    <row r="36" spans="1:7">
      <c r="A36" s="1" t="s">
        <v>60</v>
      </c>
      <c r="B36" s="15">
        <v>0</v>
      </c>
      <c r="C36" s="15">
        <v>3112501</v>
      </c>
      <c r="D36" s="15">
        <v>136085</v>
      </c>
      <c r="E36" s="15">
        <v>5226829</v>
      </c>
      <c r="F36" s="15">
        <v>3000</v>
      </c>
      <c r="G36" s="17">
        <f t="shared" si="0"/>
        <v>8478415</v>
      </c>
    </row>
    <row r="37" spans="1:7">
      <c r="A37" s="1" t="s">
        <v>61</v>
      </c>
      <c r="B37" s="15">
        <v>0</v>
      </c>
      <c r="C37" s="15">
        <v>20973024</v>
      </c>
      <c r="D37" s="15">
        <v>256572</v>
      </c>
      <c r="E37" s="15">
        <v>9430275</v>
      </c>
      <c r="F37" s="15">
        <v>354866</v>
      </c>
      <c r="G37" s="17">
        <f t="shared" si="0"/>
        <v>31014737</v>
      </c>
    </row>
    <row r="38" spans="1:7">
      <c r="A38" s="1" t="s">
        <v>62</v>
      </c>
      <c r="B38" s="15">
        <v>106915</v>
      </c>
      <c r="C38" s="15">
        <v>3704985</v>
      </c>
      <c r="D38" s="15">
        <v>287263</v>
      </c>
      <c r="E38" s="15">
        <v>634998</v>
      </c>
      <c r="F38" s="15">
        <v>2482311</v>
      </c>
      <c r="G38" s="17">
        <f t="shared" si="0"/>
        <v>7216472</v>
      </c>
    </row>
    <row r="39" spans="1:7">
      <c r="A39" s="1" t="s">
        <v>63</v>
      </c>
      <c r="B39" s="15">
        <v>0</v>
      </c>
      <c r="C39" s="15">
        <v>296986</v>
      </c>
      <c r="D39" s="15">
        <v>89452</v>
      </c>
      <c r="E39" s="15">
        <v>329776</v>
      </c>
      <c r="F39" s="15">
        <v>8369</v>
      </c>
      <c r="G39" s="17">
        <f t="shared" si="0"/>
        <v>724583</v>
      </c>
    </row>
    <row r="40" spans="1:7">
      <c r="A40" s="1" t="s">
        <v>64</v>
      </c>
      <c r="B40" s="15">
        <v>0</v>
      </c>
      <c r="C40" s="15">
        <v>0</v>
      </c>
      <c r="D40" s="15">
        <v>10291</v>
      </c>
      <c r="E40" s="15">
        <v>372304</v>
      </c>
      <c r="F40" s="15">
        <v>3750</v>
      </c>
      <c r="G40" s="17">
        <f t="shared" si="0"/>
        <v>386345</v>
      </c>
    </row>
    <row r="41" spans="1:7">
      <c r="A41" s="1" t="s">
        <v>65</v>
      </c>
      <c r="B41" s="15">
        <v>0</v>
      </c>
      <c r="C41" s="15">
        <v>101435</v>
      </c>
      <c r="D41" s="15">
        <v>62586</v>
      </c>
      <c r="E41" s="15">
        <v>257997</v>
      </c>
      <c r="F41" s="15">
        <v>9450</v>
      </c>
      <c r="G41" s="17">
        <f t="shared" si="0"/>
        <v>431468</v>
      </c>
    </row>
    <row r="42" spans="1:7">
      <c r="A42" s="1" t="s">
        <v>66</v>
      </c>
      <c r="B42" s="15">
        <v>306000</v>
      </c>
      <c r="C42" s="15">
        <v>14760000</v>
      </c>
      <c r="D42" s="15">
        <v>255000</v>
      </c>
      <c r="E42" s="15">
        <v>3440000</v>
      </c>
      <c r="F42" s="15">
        <v>942000</v>
      </c>
      <c r="G42" s="17">
        <f t="shared" si="0"/>
        <v>19703000</v>
      </c>
    </row>
    <row r="43" spans="1:7">
      <c r="A43" s="1" t="s">
        <v>67</v>
      </c>
      <c r="B43" s="15">
        <v>0</v>
      </c>
      <c r="C43" s="15">
        <v>2180439</v>
      </c>
      <c r="D43" s="15">
        <v>457784</v>
      </c>
      <c r="E43" s="15">
        <v>1147611</v>
      </c>
      <c r="F43" s="15">
        <v>0</v>
      </c>
      <c r="G43" s="17">
        <f t="shared" si="0"/>
        <v>3785834</v>
      </c>
    </row>
    <row r="44" spans="1:7">
      <c r="A44" s="1" t="s">
        <v>68</v>
      </c>
      <c r="B44" s="15">
        <v>0</v>
      </c>
      <c r="C44" s="15">
        <v>334430</v>
      </c>
      <c r="D44" s="15">
        <v>193221</v>
      </c>
      <c r="E44" s="15">
        <v>815597</v>
      </c>
      <c r="F44" s="15">
        <v>3350377</v>
      </c>
      <c r="G44" s="17">
        <f t="shared" si="0"/>
        <v>4693625</v>
      </c>
    </row>
    <row r="45" spans="1:7">
      <c r="A45" s="1" t="s">
        <v>69</v>
      </c>
      <c r="B45" s="15">
        <v>69911969</v>
      </c>
      <c r="C45" s="15">
        <v>0</v>
      </c>
      <c r="D45" s="15">
        <v>0</v>
      </c>
      <c r="E45" s="15">
        <v>337361965</v>
      </c>
      <c r="F45" s="15">
        <v>45495976</v>
      </c>
      <c r="G45" s="17">
        <f t="shared" si="0"/>
        <v>452769910</v>
      </c>
    </row>
    <row r="46" spans="1:7">
      <c r="A46" s="1" t="s">
        <v>70</v>
      </c>
      <c r="B46" s="15">
        <v>40000</v>
      </c>
      <c r="C46" s="15">
        <v>34338566</v>
      </c>
      <c r="D46" s="15">
        <v>622679</v>
      </c>
      <c r="E46" s="15">
        <v>636577</v>
      </c>
      <c r="F46" s="15">
        <v>0</v>
      </c>
      <c r="G46" s="17">
        <f t="shared" si="0"/>
        <v>35637822</v>
      </c>
    </row>
    <row r="47" spans="1:7">
      <c r="A47" s="1" t="s">
        <v>71</v>
      </c>
      <c r="B47" s="15">
        <v>0</v>
      </c>
      <c r="C47" s="15">
        <v>5164561</v>
      </c>
      <c r="D47" s="15">
        <v>52028</v>
      </c>
      <c r="E47" s="15">
        <v>333758</v>
      </c>
      <c r="F47" s="15">
        <v>0</v>
      </c>
      <c r="G47" s="17">
        <f t="shared" si="0"/>
        <v>5550347</v>
      </c>
    </row>
    <row r="48" spans="1:7">
      <c r="A48" s="1" t="s">
        <v>72</v>
      </c>
      <c r="B48" s="15">
        <v>0</v>
      </c>
      <c r="C48" s="15">
        <v>9800109</v>
      </c>
      <c r="D48" s="15">
        <v>166370</v>
      </c>
      <c r="E48" s="15">
        <v>0</v>
      </c>
      <c r="F48" s="15">
        <v>94346</v>
      </c>
      <c r="G48" s="17">
        <f t="shared" si="0"/>
        <v>10060825</v>
      </c>
    </row>
    <row r="49" spans="1:7">
      <c r="A49" s="1" t="s">
        <v>73</v>
      </c>
      <c r="B49" s="15">
        <v>0</v>
      </c>
      <c r="C49" s="15">
        <v>273774</v>
      </c>
      <c r="D49" s="15">
        <v>65519</v>
      </c>
      <c r="E49" s="15">
        <v>569029</v>
      </c>
      <c r="F49" s="15">
        <v>0</v>
      </c>
      <c r="G49" s="17">
        <f t="shared" si="0"/>
        <v>908322</v>
      </c>
    </row>
    <row r="50" spans="1:7">
      <c r="A50" s="1" t="s">
        <v>74</v>
      </c>
      <c r="B50" s="15">
        <v>0</v>
      </c>
      <c r="C50" s="15">
        <v>319687264</v>
      </c>
      <c r="D50" s="15">
        <v>454271</v>
      </c>
      <c r="E50" s="15">
        <v>40132173</v>
      </c>
      <c r="F50" s="15">
        <v>3831070</v>
      </c>
      <c r="G50" s="17">
        <f t="shared" si="0"/>
        <v>364104778</v>
      </c>
    </row>
    <row r="51" spans="1:7">
      <c r="A51" s="1" t="s">
        <v>75</v>
      </c>
      <c r="B51" s="15">
        <v>0</v>
      </c>
      <c r="C51" s="15">
        <v>86221216</v>
      </c>
      <c r="D51" s="15">
        <v>170062</v>
      </c>
      <c r="E51" s="15">
        <v>15799916</v>
      </c>
      <c r="F51" s="15">
        <v>3167621</v>
      </c>
      <c r="G51" s="17">
        <f t="shared" si="0"/>
        <v>105358815</v>
      </c>
    </row>
    <row r="52" spans="1:7">
      <c r="A52" s="1" t="s">
        <v>76</v>
      </c>
      <c r="B52" s="15">
        <v>543967</v>
      </c>
      <c r="C52" s="15">
        <v>30474616</v>
      </c>
      <c r="D52" s="15">
        <v>281079</v>
      </c>
      <c r="E52" s="15">
        <v>19733142</v>
      </c>
      <c r="F52" s="15">
        <v>42779224</v>
      </c>
      <c r="G52" s="17">
        <f t="shared" si="0"/>
        <v>93812028</v>
      </c>
    </row>
    <row r="53" spans="1:7">
      <c r="A53" s="1" t="s">
        <v>77</v>
      </c>
      <c r="B53" s="15">
        <v>0</v>
      </c>
      <c r="C53" s="15">
        <v>708745</v>
      </c>
      <c r="D53" s="15">
        <v>1475479</v>
      </c>
      <c r="E53" s="15">
        <v>9716472</v>
      </c>
      <c r="F53" s="15">
        <v>2739993</v>
      </c>
      <c r="G53" s="17">
        <f t="shared" si="0"/>
        <v>14640689</v>
      </c>
    </row>
    <row r="54" spans="1:7">
      <c r="A54" s="1" t="s">
        <v>78</v>
      </c>
      <c r="B54" s="15">
        <v>727974</v>
      </c>
      <c r="C54" s="15">
        <v>46619183</v>
      </c>
      <c r="D54" s="15">
        <v>606994</v>
      </c>
      <c r="E54" s="15">
        <v>20603395</v>
      </c>
      <c r="F54" s="15">
        <v>1677155</v>
      </c>
      <c r="G54" s="17">
        <f t="shared" si="0"/>
        <v>70234701</v>
      </c>
    </row>
    <row r="55" spans="1:7">
      <c r="A55" s="1" t="s">
        <v>79</v>
      </c>
      <c r="B55" s="15">
        <v>0</v>
      </c>
      <c r="C55" s="15">
        <v>13195402</v>
      </c>
      <c r="D55" s="15">
        <v>358063</v>
      </c>
      <c r="E55" s="15">
        <v>6842929</v>
      </c>
      <c r="F55" s="15">
        <v>0</v>
      </c>
      <c r="G55" s="17">
        <f t="shared" si="0"/>
        <v>20396394</v>
      </c>
    </row>
    <row r="56" spans="1:7">
      <c r="A56" s="1" t="s">
        <v>80</v>
      </c>
      <c r="B56" s="15">
        <v>0</v>
      </c>
      <c r="C56" s="15">
        <v>627416</v>
      </c>
      <c r="D56" s="15">
        <v>89235</v>
      </c>
      <c r="E56" s="15">
        <v>752625</v>
      </c>
      <c r="F56" s="15">
        <v>0</v>
      </c>
      <c r="G56" s="17">
        <f t="shared" si="0"/>
        <v>1469276</v>
      </c>
    </row>
    <row r="57" spans="1:7">
      <c r="A57" s="1" t="s">
        <v>81</v>
      </c>
      <c r="B57" s="15">
        <v>0</v>
      </c>
      <c r="C57" s="15">
        <v>742255</v>
      </c>
      <c r="D57" s="15">
        <v>277210</v>
      </c>
      <c r="E57" s="15">
        <v>3478939</v>
      </c>
      <c r="F57" s="15">
        <v>1100</v>
      </c>
      <c r="G57" s="17">
        <f t="shared" si="0"/>
        <v>4499504</v>
      </c>
    </row>
    <row r="58" spans="1:7">
      <c r="A58" s="1" t="s">
        <v>82</v>
      </c>
      <c r="B58" s="15">
        <v>0</v>
      </c>
      <c r="C58" s="15">
        <v>4984715</v>
      </c>
      <c r="D58" s="15">
        <v>609222</v>
      </c>
      <c r="E58" s="15">
        <v>1482297</v>
      </c>
      <c r="F58" s="15">
        <v>0</v>
      </c>
      <c r="G58" s="17">
        <f t="shared" si="0"/>
        <v>7076234</v>
      </c>
    </row>
    <row r="59" spans="1:7">
      <c r="A59" s="1" t="s">
        <v>83</v>
      </c>
      <c r="B59" s="15">
        <v>0</v>
      </c>
      <c r="C59" s="15">
        <v>504665</v>
      </c>
      <c r="D59" s="15">
        <v>158759</v>
      </c>
      <c r="E59" s="15">
        <v>1110186</v>
      </c>
      <c r="F59" s="15">
        <v>2429919</v>
      </c>
      <c r="G59" s="17">
        <f t="shared" si="0"/>
        <v>4203529</v>
      </c>
    </row>
    <row r="60" spans="1:7">
      <c r="A60" s="1" t="s">
        <v>84</v>
      </c>
      <c r="B60" s="15">
        <v>0</v>
      </c>
      <c r="C60" s="15">
        <v>8851419</v>
      </c>
      <c r="D60" s="15">
        <v>558193</v>
      </c>
      <c r="E60" s="15">
        <v>1589758</v>
      </c>
      <c r="F60" s="15">
        <v>1148308</v>
      </c>
      <c r="G60" s="17">
        <f t="shared" si="0"/>
        <v>12147678</v>
      </c>
    </row>
    <row r="61" spans="1:7">
      <c r="A61" s="1" t="s">
        <v>85</v>
      </c>
      <c r="B61" s="15">
        <v>0</v>
      </c>
      <c r="C61" s="15">
        <v>13239725</v>
      </c>
      <c r="D61" s="15">
        <v>228484</v>
      </c>
      <c r="E61" s="15">
        <v>0</v>
      </c>
      <c r="F61" s="15">
        <v>0</v>
      </c>
      <c r="G61" s="17">
        <f t="shared" si="0"/>
        <v>13468209</v>
      </c>
    </row>
    <row r="62" spans="1:7">
      <c r="A62" s="1" t="s">
        <v>86</v>
      </c>
      <c r="B62" s="15">
        <v>0</v>
      </c>
      <c r="C62" s="15">
        <v>543661</v>
      </c>
      <c r="D62" s="15">
        <v>331893</v>
      </c>
      <c r="E62" s="15">
        <v>705699</v>
      </c>
      <c r="F62" s="15">
        <v>0</v>
      </c>
      <c r="G62" s="17">
        <f t="shared" si="0"/>
        <v>1581253</v>
      </c>
    </row>
    <row r="63" spans="1:7">
      <c r="A63" s="1" t="s">
        <v>87</v>
      </c>
      <c r="B63" s="15">
        <v>0</v>
      </c>
      <c r="C63" s="15">
        <v>3511369</v>
      </c>
      <c r="D63" s="15">
        <v>53290</v>
      </c>
      <c r="E63" s="15">
        <v>0</v>
      </c>
      <c r="F63" s="15">
        <v>226880</v>
      </c>
      <c r="G63" s="17">
        <f t="shared" si="0"/>
        <v>3791539</v>
      </c>
    </row>
    <row r="64" spans="1:7">
      <c r="A64" s="1" t="s">
        <v>88</v>
      </c>
      <c r="B64" s="15">
        <v>0</v>
      </c>
      <c r="C64" s="15">
        <v>330787</v>
      </c>
      <c r="D64" s="15">
        <v>25112</v>
      </c>
      <c r="E64" s="15">
        <v>452081</v>
      </c>
      <c r="F64" s="15">
        <v>316828</v>
      </c>
      <c r="G64" s="17">
        <f t="shared" si="0"/>
        <v>1124808</v>
      </c>
    </row>
    <row r="65" spans="1:7">
      <c r="A65" s="1" t="s">
        <v>89</v>
      </c>
      <c r="B65" s="15">
        <v>0</v>
      </c>
      <c r="C65" s="15">
        <v>0</v>
      </c>
      <c r="D65" s="15">
        <v>5623</v>
      </c>
      <c r="E65" s="15">
        <v>370045</v>
      </c>
      <c r="F65" s="15">
        <v>0</v>
      </c>
      <c r="G65" s="17">
        <f t="shared" si="0"/>
        <v>375668</v>
      </c>
    </row>
    <row r="66" spans="1:7">
      <c r="A66" s="1" t="s">
        <v>90</v>
      </c>
      <c r="B66" s="15">
        <v>0</v>
      </c>
      <c r="C66" s="15">
        <v>12264424</v>
      </c>
      <c r="D66" s="15">
        <v>623716</v>
      </c>
      <c r="E66" s="15">
        <v>8432107</v>
      </c>
      <c r="F66" s="15">
        <v>32359040</v>
      </c>
      <c r="G66" s="17">
        <f t="shared" si="0"/>
        <v>53679287</v>
      </c>
    </row>
    <row r="67" spans="1:7">
      <c r="A67" s="1" t="s">
        <v>91</v>
      </c>
      <c r="B67" s="15">
        <v>0</v>
      </c>
      <c r="C67" s="15">
        <v>175</v>
      </c>
      <c r="D67" s="15">
        <v>48538</v>
      </c>
      <c r="E67" s="15">
        <v>565779</v>
      </c>
      <c r="F67" s="15">
        <v>0</v>
      </c>
      <c r="G67" s="17">
        <f t="shared" si="0"/>
        <v>614492</v>
      </c>
    </row>
    <row r="68" spans="1:7">
      <c r="A68" s="1" t="s">
        <v>92</v>
      </c>
      <c r="B68" s="15">
        <v>0</v>
      </c>
      <c r="C68" s="15">
        <v>30342865</v>
      </c>
      <c r="D68" s="15">
        <v>133059</v>
      </c>
      <c r="E68" s="15">
        <v>2169335</v>
      </c>
      <c r="F68" s="15">
        <v>0</v>
      </c>
      <c r="G68" s="17">
        <f t="shared" ref="G68:G69" si="1">SUM(B68:F68)</f>
        <v>32645259</v>
      </c>
    </row>
    <row r="69" spans="1:7">
      <c r="A69" s="7" t="s">
        <v>93</v>
      </c>
      <c r="B69" s="90">
        <v>0</v>
      </c>
      <c r="C69" s="90">
        <v>196863</v>
      </c>
      <c r="D69" s="90">
        <v>35744</v>
      </c>
      <c r="E69" s="90">
        <v>793553</v>
      </c>
      <c r="F69" s="90">
        <v>113831</v>
      </c>
      <c r="G69" s="78">
        <f t="shared" si="1"/>
        <v>1139991</v>
      </c>
    </row>
    <row r="70" spans="1:7">
      <c r="A70" s="64" t="s">
        <v>99</v>
      </c>
      <c r="B70" s="93">
        <f>SUM(B3:B69)</f>
        <v>74049222</v>
      </c>
      <c r="C70" s="93">
        <f t="shared" ref="C70:G70" si="2">SUM(C3:C69)</f>
        <v>842354865</v>
      </c>
      <c r="D70" s="93">
        <f t="shared" si="2"/>
        <v>15932099</v>
      </c>
      <c r="E70" s="93">
        <f t="shared" si="2"/>
        <v>572832282</v>
      </c>
      <c r="F70" s="93">
        <f t="shared" si="2"/>
        <v>194406916</v>
      </c>
      <c r="G70" s="93">
        <f t="shared" si="2"/>
        <v>1699575384</v>
      </c>
    </row>
  </sheetData>
  <mergeCells count="1">
    <mergeCell ref="A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BE89-5719-4525-A4AC-A8D97C718CBD}">
  <dimension ref="A1:G70"/>
  <sheetViews>
    <sheetView topLeftCell="A2" workbookViewId="0">
      <selection activeCell="A2" sqref="A2:G2"/>
    </sheetView>
  </sheetViews>
  <sheetFormatPr defaultRowHeight="15"/>
  <cols>
    <col min="1" max="1" width="12.28515625" bestFit="1" customWidth="1"/>
    <col min="2" max="2" width="21.5703125" bestFit="1" customWidth="1"/>
    <col min="3" max="3" width="18.42578125" bestFit="1" customWidth="1"/>
    <col min="4" max="4" width="14.85546875" bestFit="1" customWidth="1"/>
    <col min="5" max="5" width="27.28515625" bestFit="1" customWidth="1"/>
    <col min="6" max="6" width="24.140625" bestFit="1" customWidth="1"/>
    <col min="7" max="7" width="13.85546875" bestFit="1" customWidth="1"/>
  </cols>
  <sheetData>
    <row r="1" spans="1:7" ht="15.75">
      <c r="A1" s="200" t="s">
        <v>5</v>
      </c>
      <c r="B1" s="200"/>
      <c r="C1" s="200"/>
      <c r="D1" s="200"/>
      <c r="E1" s="200"/>
      <c r="F1" s="200"/>
      <c r="G1" s="200"/>
    </row>
    <row r="2" spans="1:7">
      <c r="A2" s="187" t="s">
        <v>25</v>
      </c>
      <c r="B2" s="191" t="s">
        <v>148</v>
      </c>
      <c r="C2" s="191" t="s">
        <v>149</v>
      </c>
      <c r="D2" s="191" t="s">
        <v>150</v>
      </c>
      <c r="E2" s="191" t="s">
        <v>151</v>
      </c>
      <c r="F2" s="191" t="s">
        <v>152</v>
      </c>
      <c r="G2" s="190" t="s">
        <v>110</v>
      </c>
    </row>
    <row r="3" spans="1:7">
      <c r="A3" s="1" t="s">
        <v>27</v>
      </c>
      <c r="B3" s="68">
        <f>+'Economic Environment'!B3/'Economic Environment'!G3</f>
        <v>0</v>
      </c>
      <c r="C3" s="68">
        <f>+'Economic Environment'!C3/'Economic Environment'!G3</f>
        <v>0.81261139225922674</v>
      </c>
      <c r="D3" s="68">
        <f>+'Economic Environment'!D3/'Economic Environment'!G3</f>
        <v>1.3195068540971364E-2</v>
      </c>
      <c r="E3" s="68">
        <f>+'Economic Environment'!E3/'Economic Environment'!G3</f>
        <v>0.17419353919980188</v>
      </c>
      <c r="F3" s="68">
        <f>+'Economic Environment'!F3/'Economic Environment'!G3</f>
        <v>0</v>
      </c>
      <c r="G3" s="70">
        <f>SUM(B3:F3)</f>
        <v>1</v>
      </c>
    </row>
    <row r="4" spans="1:7">
      <c r="A4" s="1" t="s">
        <v>28</v>
      </c>
      <c r="B4" s="68">
        <f>+'Economic Environment'!B4/'Economic Environment'!G4</f>
        <v>0</v>
      </c>
      <c r="C4" s="68">
        <f>+'Economic Environment'!C4/'Economic Environment'!G4</f>
        <v>0</v>
      </c>
      <c r="D4" s="68">
        <f>+'Economic Environment'!D4/'Economic Environment'!G4</f>
        <v>7.1071360508901171E-2</v>
      </c>
      <c r="E4" s="68">
        <f>+'Economic Environment'!E4/'Economic Environment'!G4</f>
        <v>0.56393136668616228</v>
      </c>
      <c r="F4" s="68">
        <f>+'Economic Environment'!F4/'Economic Environment'!G4</f>
        <v>0.36499727280493655</v>
      </c>
      <c r="G4" s="70">
        <f t="shared" ref="G4:G67" si="0">SUM(B4:F4)</f>
        <v>1</v>
      </c>
    </row>
    <row r="5" spans="1:7">
      <c r="A5" s="1" t="s">
        <v>29</v>
      </c>
      <c r="B5" s="68">
        <f>+'Economic Environment'!B5/'Economic Environment'!G5</f>
        <v>0</v>
      </c>
      <c r="C5" s="68">
        <f>+'Economic Environment'!C5/'Economic Environment'!G5</f>
        <v>0.63953593580901757</v>
      </c>
      <c r="D5" s="68">
        <f>+'Economic Environment'!D5/'Economic Environment'!G5</f>
        <v>5.2575873238564852E-3</v>
      </c>
      <c r="E5" s="68">
        <f>+'Economic Environment'!E5/'Economic Environment'!G5</f>
        <v>7.7400550304880904E-3</v>
      </c>
      <c r="F5" s="68">
        <f>+'Economic Environment'!F5/'Economic Environment'!G5</f>
        <v>0.34746642183663784</v>
      </c>
      <c r="G5" s="70">
        <f t="shared" si="0"/>
        <v>1</v>
      </c>
    </row>
    <row r="6" spans="1:7">
      <c r="A6" s="1" t="s">
        <v>30</v>
      </c>
      <c r="B6" s="68">
        <f>+'Economic Environment'!B6/'Economic Environment'!G6</f>
        <v>0</v>
      </c>
      <c r="C6" s="68">
        <f>+'Economic Environment'!C6/'Economic Environment'!G6</f>
        <v>8.4659955607153378E-2</v>
      </c>
      <c r="D6" s="68">
        <f>+'Economic Environment'!D6/'Economic Environment'!G6</f>
        <v>2.2265599153047044E-2</v>
      </c>
      <c r="E6" s="68">
        <f>+'Economic Environment'!E6/'Economic Environment'!G6</f>
        <v>0.85065235829478536</v>
      </c>
      <c r="F6" s="68">
        <f>+'Economic Environment'!F6/'Economic Environment'!G6</f>
        <v>4.2422086945014224E-2</v>
      </c>
      <c r="G6" s="70">
        <f t="shared" si="0"/>
        <v>1</v>
      </c>
    </row>
    <row r="7" spans="1:7">
      <c r="A7" s="1" t="s">
        <v>31</v>
      </c>
      <c r="B7" s="68">
        <f>+'Economic Environment'!B7/'Economic Environment'!G7</f>
        <v>0</v>
      </c>
      <c r="C7" s="68">
        <f>+'Economic Environment'!C7/'Economic Environment'!G7</f>
        <v>0.66547690842239993</v>
      </c>
      <c r="D7" s="68">
        <f>+'Economic Environment'!D7/'Economic Environment'!G7</f>
        <v>1.202474594551615E-2</v>
      </c>
      <c r="E7" s="68">
        <f>+'Economic Environment'!E7/'Economic Environment'!G7</f>
        <v>0.18042493209396809</v>
      </c>
      <c r="F7" s="68">
        <f>+'Economic Environment'!F7/'Economic Environment'!G7</f>
        <v>0.14207341353811587</v>
      </c>
      <c r="G7" s="70">
        <f t="shared" si="0"/>
        <v>1</v>
      </c>
    </row>
    <row r="8" spans="1:7">
      <c r="A8" s="1" t="s">
        <v>32</v>
      </c>
      <c r="B8" s="68">
        <f>+'Economic Environment'!B8/'Economic Environment'!G8</f>
        <v>0.11167293580810261</v>
      </c>
      <c r="C8" s="68">
        <f>+'Economic Environment'!C8/'Economic Environment'!G8</f>
        <v>0.21150644385521367</v>
      </c>
      <c r="D8" s="68">
        <f>+'Economic Environment'!D8/'Economic Environment'!G8</f>
        <v>3.61349201455263E-2</v>
      </c>
      <c r="E8" s="68">
        <f>+'Economic Environment'!E8/'Economic Environment'!G8</f>
        <v>0.64068570019115745</v>
      </c>
      <c r="F8" s="68">
        <f>+'Economic Environment'!F8/'Economic Environment'!G8</f>
        <v>0</v>
      </c>
      <c r="G8" s="70">
        <f t="shared" si="0"/>
        <v>1</v>
      </c>
    </row>
    <row r="9" spans="1:7">
      <c r="A9" s="1" t="s">
        <v>33</v>
      </c>
      <c r="B9" s="68">
        <f>+'Economic Environment'!B9/'Economic Environment'!G9</f>
        <v>0</v>
      </c>
      <c r="C9" s="68">
        <f>+'Economic Environment'!C9/'Economic Environment'!G9</f>
        <v>0.29270846338409279</v>
      </c>
      <c r="D9" s="68">
        <f>+'Economic Environment'!D9/'Economic Environment'!G9</f>
        <v>2.9627468698198593E-2</v>
      </c>
      <c r="E9" s="68">
        <f>+'Economic Environment'!E9/'Economic Environment'!G9</f>
        <v>0.64676091715606954</v>
      </c>
      <c r="F9" s="68">
        <f>+'Economic Environment'!F9/'Economic Environment'!G9</f>
        <v>3.0903150761639055E-2</v>
      </c>
      <c r="G9" s="70">
        <f t="shared" si="0"/>
        <v>1</v>
      </c>
    </row>
    <row r="10" spans="1:7">
      <c r="A10" s="1" t="s">
        <v>34</v>
      </c>
      <c r="B10" s="68">
        <f>+'Economic Environment'!B10/'Economic Environment'!G10</f>
        <v>0</v>
      </c>
      <c r="C10" s="68">
        <f>+'Economic Environment'!C10/'Economic Environment'!G10</f>
        <v>0.3823925196825595</v>
      </c>
      <c r="D10" s="68">
        <f>+'Economic Environment'!D10/'Economic Environment'!G10</f>
        <v>7.810550390158176E-2</v>
      </c>
      <c r="E10" s="68">
        <f>+'Economic Environment'!E10/'Economic Environment'!G10</f>
        <v>0.53950197641585873</v>
      </c>
      <c r="F10" s="68">
        <f>+'Economic Environment'!F10/'Economic Environment'!G10</f>
        <v>0</v>
      </c>
      <c r="G10" s="70">
        <f t="shared" si="0"/>
        <v>1</v>
      </c>
    </row>
    <row r="11" spans="1:7">
      <c r="A11" s="1" t="s">
        <v>35</v>
      </c>
      <c r="B11" s="68">
        <f>+'Economic Environment'!B11/'Economic Environment'!G11</f>
        <v>0</v>
      </c>
      <c r="C11" s="68">
        <f>+'Economic Environment'!C11/'Economic Environment'!G11</f>
        <v>0.54755894814743378</v>
      </c>
      <c r="D11" s="68">
        <f>+'Economic Environment'!D11/'Economic Environment'!G11</f>
        <v>9.5172405117959186E-2</v>
      </c>
      <c r="E11" s="68">
        <f>+'Economic Environment'!E11/'Economic Environment'!G11</f>
        <v>0.35726864673460701</v>
      </c>
      <c r="F11" s="68">
        <f>+'Economic Environment'!F11/'Economic Environment'!G11</f>
        <v>0</v>
      </c>
      <c r="G11" s="70">
        <f t="shared" si="0"/>
        <v>1</v>
      </c>
    </row>
    <row r="12" spans="1:7">
      <c r="A12" s="1" t="s">
        <v>36</v>
      </c>
      <c r="B12" s="68">
        <f>+'Economic Environment'!B12/'Economic Environment'!G12</f>
        <v>8.6438909495573257E-2</v>
      </c>
      <c r="C12" s="68">
        <f>+'Economic Environment'!C12/'Economic Environment'!G12</f>
        <v>0</v>
      </c>
      <c r="D12" s="68">
        <f>+'Economic Environment'!D12/'Economic Environment'!G12</f>
        <v>3.6089898561840465E-2</v>
      </c>
      <c r="E12" s="68">
        <f>+'Economic Environment'!E12/'Economic Environment'!G12</f>
        <v>0.62487858139844099</v>
      </c>
      <c r="F12" s="68">
        <f>+'Economic Environment'!F12/'Economic Environment'!G12</f>
        <v>0.25259261054414528</v>
      </c>
      <c r="G12" s="70">
        <f t="shared" si="0"/>
        <v>1</v>
      </c>
    </row>
    <row r="13" spans="1:7">
      <c r="A13" s="1" t="s">
        <v>37</v>
      </c>
      <c r="B13" s="68">
        <f>+'Economic Environment'!B13/'Economic Environment'!G13</f>
        <v>0</v>
      </c>
      <c r="C13" s="68">
        <f>+'Economic Environment'!C13/'Economic Environment'!G13</f>
        <v>0</v>
      </c>
      <c r="D13" s="68">
        <f>+'Economic Environment'!D13/'Economic Environment'!G13</f>
        <v>4.3135609841012626E-2</v>
      </c>
      <c r="E13" s="68">
        <f>+'Economic Environment'!E13/'Economic Environment'!G13</f>
        <v>0.60896174474820119</v>
      </c>
      <c r="F13" s="68">
        <f>+'Economic Environment'!F13/'Economic Environment'!G13</f>
        <v>0.34790264541078619</v>
      </c>
      <c r="G13" s="70">
        <f t="shared" si="0"/>
        <v>1</v>
      </c>
    </row>
    <row r="14" spans="1:7">
      <c r="A14" s="1" t="s">
        <v>38</v>
      </c>
      <c r="B14" s="68">
        <f>+'Economic Environment'!B14/'Economic Environment'!G14</f>
        <v>0</v>
      </c>
      <c r="C14" s="68">
        <f>+'Economic Environment'!C14/'Economic Environment'!G14</f>
        <v>0.71921116407941477</v>
      </c>
      <c r="D14" s="68">
        <f>+'Economic Environment'!D14/'Economic Environment'!G14</f>
        <v>5.0627948062948241E-3</v>
      </c>
      <c r="E14" s="68">
        <f>+'Economic Environment'!E14/'Economic Environment'!G14</f>
        <v>0.20388505010753671</v>
      </c>
      <c r="F14" s="68">
        <f>+'Economic Environment'!F14/'Economic Environment'!G14</f>
        <v>7.1840991006753688E-2</v>
      </c>
      <c r="G14" s="70">
        <f t="shared" si="0"/>
        <v>1</v>
      </c>
    </row>
    <row r="15" spans="1:7">
      <c r="A15" s="1" t="s">
        <v>39</v>
      </c>
      <c r="B15" s="68">
        <f>+'Economic Environment'!B15/'Economic Environment'!G15</f>
        <v>4.9799246786392352E-2</v>
      </c>
      <c r="C15" s="68">
        <f>+'Economic Environment'!C15/'Economic Environment'!G15</f>
        <v>7.4446139002147596E-2</v>
      </c>
      <c r="D15" s="68">
        <f>+'Economic Environment'!D15/'Economic Environment'!G15</f>
        <v>3.6008590370070655E-2</v>
      </c>
      <c r="E15" s="68">
        <f>+'Economic Environment'!E15/'Economic Environment'!G15</f>
        <v>0.82141243113697904</v>
      </c>
      <c r="F15" s="68">
        <f>+'Economic Environment'!F15/'Economic Environment'!G15</f>
        <v>1.8333592704410345E-2</v>
      </c>
      <c r="G15" s="70">
        <f t="shared" si="0"/>
        <v>1</v>
      </c>
    </row>
    <row r="16" spans="1:7">
      <c r="A16" s="1" t="s">
        <v>40</v>
      </c>
      <c r="B16" s="68">
        <f>+'Economic Environment'!B16/'Economic Environment'!G16</f>
        <v>0</v>
      </c>
      <c r="C16" s="68">
        <f>+'Economic Environment'!C16/'Economic Environment'!G16</f>
        <v>1.4971453606977094E-2</v>
      </c>
      <c r="D16" s="68">
        <f>+'Economic Environment'!D16/'Economic Environment'!G16</f>
        <v>1.439556264461452E-2</v>
      </c>
      <c r="E16" s="68">
        <f>+'Economic Environment'!E16/'Economic Environment'!G16</f>
        <v>0</v>
      </c>
      <c r="F16" s="68">
        <f>+'Economic Environment'!F16/'Economic Environment'!G16</f>
        <v>0.97063298374840834</v>
      </c>
      <c r="G16" s="70">
        <f t="shared" si="0"/>
        <v>1</v>
      </c>
    </row>
    <row r="17" spans="1:7">
      <c r="A17" s="1" t="s">
        <v>41</v>
      </c>
      <c r="B17" s="68">
        <f>+'Economic Environment'!B17/'Economic Environment'!G17</f>
        <v>2.1480495037806894E-5</v>
      </c>
      <c r="C17" s="68">
        <f>+'Economic Environment'!C17/'Economic Environment'!G17</f>
        <v>0.58632069177406809</v>
      </c>
      <c r="D17" s="68">
        <f>+'Economic Environment'!D17/'Economic Environment'!G17</f>
        <v>3.2673208927275391E-2</v>
      </c>
      <c r="E17" s="68">
        <f>+'Economic Environment'!E17/'Economic Environment'!G17</f>
        <v>0.35313728974799724</v>
      </c>
      <c r="F17" s="68">
        <f>+'Economic Environment'!F17/'Economic Environment'!G17</f>
        <v>2.7847329055621425E-2</v>
      </c>
      <c r="G17" s="70">
        <f t="shared" si="0"/>
        <v>1</v>
      </c>
    </row>
    <row r="18" spans="1:7">
      <c r="A18" s="1" t="s">
        <v>42</v>
      </c>
      <c r="B18" s="68">
        <f>+'Economic Environment'!B18/'Economic Environment'!G18</f>
        <v>0</v>
      </c>
      <c r="C18" s="68">
        <f>+'Economic Environment'!C18/'Economic Environment'!G18</f>
        <v>0.161498629292121</v>
      </c>
      <c r="D18" s="68">
        <f>+'Economic Environment'!D18/'Economic Environment'!G18</f>
        <v>0</v>
      </c>
      <c r="E18" s="68">
        <f>+'Economic Environment'!E18/'Economic Environment'!G18</f>
        <v>0.24033393753145377</v>
      </c>
      <c r="F18" s="68">
        <f>+'Economic Environment'!F18/'Economic Environment'!G18</f>
        <v>0.59816743317642529</v>
      </c>
      <c r="G18" s="70">
        <f t="shared" si="0"/>
        <v>1</v>
      </c>
    </row>
    <row r="19" spans="1:7">
      <c r="A19" s="1" t="s">
        <v>43</v>
      </c>
      <c r="B19" s="68">
        <f>+'Economic Environment'!B19/'Economic Environment'!G19</f>
        <v>0</v>
      </c>
      <c r="C19" s="68">
        <f>+'Economic Environment'!C19/'Economic Environment'!G19</f>
        <v>0</v>
      </c>
      <c r="D19" s="68">
        <f>+'Economic Environment'!D19/'Economic Environment'!G19</f>
        <v>4.9094769039945779E-2</v>
      </c>
      <c r="E19" s="68">
        <f>+'Economic Environment'!E19/'Economic Environment'!G19</f>
        <v>0</v>
      </c>
      <c r="F19" s="68">
        <f>+'Economic Environment'!F19/'Economic Environment'!G19</f>
        <v>0.95090523096005419</v>
      </c>
      <c r="G19" s="70">
        <f t="shared" si="0"/>
        <v>1</v>
      </c>
    </row>
    <row r="20" spans="1:7">
      <c r="A20" s="1" t="s">
        <v>44</v>
      </c>
      <c r="B20" s="68">
        <f>+'Economic Environment'!B20/'Economic Environment'!G20</f>
        <v>0</v>
      </c>
      <c r="C20" s="68">
        <f>+'Economic Environment'!C20/'Economic Environment'!G20</f>
        <v>0.79712217440748978</v>
      </c>
      <c r="D20" s="68">
        <f>+'Economic Environment'!D20/'Economic Environment'!G20</f>
        <v>3.2921009978124444E-2</v>
      </c>
      <c r="E20" s="68">
        <f>+'Economic Environment'!E20/'Economic Environment'!G20</f>
        <v>0</v>
      </c>
      <c r="F20" s="68">
        <f>+'Economic Environment'!F20/'Economic Environment'!G20</f>
        <v>0.16995681561438572</v>
      </c>
      <c r="G20" s="70">
        <f t="shared" si="0"/>
        <v>0.99999999999999989</v>
      </c>
    </row>
    <row r="21" spans="1:7">
      <c r="A21" s="1" t="s">
        <v>45</v>
      </c>
      <c r="B21" s="68">
        <f>+'Economic Environment'!B21/'Economic Environment'!G21</f>
        <v>0</v>
      </c>
      <c r="C21" s="68">
        <f>+'Economic Environment'!C21/'Economic Environment'!G21</f>
        <v>0.4855646381874294</v>
      </c>
      <c r="D21" s="68">
        <f>+'Economic Environment'!D21/'Economic Environment'!G21</f>
        <v>0.17272912825694889</v>
      </c>
      <c r="E21" s="68">
        <f>+'Economic Environment'!E21/'Economic Environment'!G21</f>
        <v>0.34170623355562174</v>
      </c>
      <c r="F21" s="68">
        <f>+'Economic Environment'!F21/'Economic Environment'!G21</f>
        <v>0</v>
      </c>
      <c r="G21" s="70">
        <f t="shared" si="0"/>
        <v>1</v>
      </c>
    </row>
    <row r="22" spans="1:7">
      <c r="A22" s="1" t="s">
        <v>46</v>
      </c>
      <c r="B22" s="68">
        <f>+'Economic Environment'!B22/'Economic Environment'!G22</f>
        <v>0</v>
      </c>
      <c r="C22" s="68">
        <f>+'Economic Environment'!C22/'Economic Environment'!G22</f>
        <v>0.11816688207846832</v>
      </c>
      <c r="D22" s="68">
        <f>+'Economic Environment'!D22/'Economic Environment'!G22</f>
        <v>5.8211570899691124E-2</v>
      </c>
      <c r="E22" s="68">
        <f>+'Economic Environment'!E22/'Economic Environment'!G22</f>
        <v>0.82362154702184054</v>
      </c>
      <c r="F22" s="68">
        <f>+'Economic Environment'!F22/'Economic Environment'!G22</f>
        <v>0</v>
      </c>
      <c r="G22" s="70">
        <f t="shared" si="0"/>
        <v>1</v>
      </c>
    </row>
    <row r="23" spans="1:7">
      <c r="A23" s="1" t="s">
        <v>47</v>
      </c>
      <c r="B23" s="68">
        <f>+'Economic Environment'!B23/'Economic Environment'!G23</f>
        <v>0</v>
      </c>
      <c r="C23" s="68">
        <f>+'Economic Environment'!C23/'Economic Environment'!G23</f>
        <v>0.94259792342624882</v>
      </c>
      <c r="D23" s="68">
        <f>+'Economic Environment'!D23/'Economic Environment'!G23</f>
        <v>6.0238559756274786E-4</v>
      </c>
      <c r="E23" s="68">
        <f>+'Economic Environment'!E23/'Economic Environment'!G23</f>
        <v>5.3152622673944487E-2</v>
      </c>
      <c r="F23" s="68">
        <f>+'Economic Environment'!F23/'Economic Environment'!G23</f>
        <v>3.6470683022439615E-3</v>
      </c>
      <c r="G23" s="70">
        <f t="shared" si="0"/>
        <v>1</v>
      </c>
    </row>
    <row r="24" spans="1:7">
      <c r="A24" s="1" t="s">
        <v>48</v>
      </c>
      <c r="B24" s="68">
        <f>+'Economic Environment'!B24/'Economic Environment'!G24</f>
        <v>0</v>
      </c>
      <c r="C24" s="68">
        <f>+'Economic Environment'!C24/'Economic Environment'!G24</f>
        <v>0.79617202901401729</v>
      </c>
      <c r="D24" s="68">
        <f>+'Economic Environment'!D24/'Economic Environment'!G24</f>
        <v>1.9993177604125247E-2</v>
      </c>
      <c r="E24" s="68">
        <f>+'Economic Environment'!E24/'Economic Environment'!G24</f>
        <v>0.18383479338185746</v>
      </c>
      <c r="F24" s="68">
        <f>+'Economic Environment'!F24/'Economic Environment'!G24</f>
        <v>0</v>
      </c>
      <c r="G24" s="70">
        <f t="shared" si="0"/>
        <v>1</v>
      </c>
    </row>
    <row r="25" spans="1:7">
      <c r="A25" s="1" t="s">
        <v>49</v>
      </c>
      <c r="B25" s="68">
        <f>+'Economic Environment'!B25/'Economic Environment'!G25</f>
        <v>0</v>
      </c>
      <c r="C25" s="68">
        <f>+'Economic Environment'!C25/'Economic Environment'!G25</f>
        <v>0.5822367180724709</v>
      </c>
      <c r="D25" s="68">
        <f>+'Economic Environment'!D25/'Economic Environment'!G25</f>
        <v>8.7476133835622541E-2</v>
      </c>
      <c r="E25" s="68">
        <f>+'Economic Environment'!E25/'Economic Environment'!G25</f>
        <v>0.33028714809190657</v>
      </c>
      <c r="F25" s="68">
        <f>+'Economic Environment'!F25/'Economic Environment'!G25</f>
        <v>0</v>
      </c>
      <c r="G25" s="70">
        <f t="shared" si="0"/>
        <v>1</v>
      </c>
    </row>
    <row r="26" spans="1:7">
      <c r="A26" s="1" t="s">
        <v>50</v>
      </c>
      <c r="B26" s="68">
        <f>+'Economic Environment'!B26/'Economic Environment'!G26</f>
        <v>0</v>
      </c>
      <c r="C26" s="68">
        <f>+'Economic Environment'!C26/'Economic Environment'!G26</f>
        <v>0</v>
      </c>
      <c r="D26" s="68">
        <f>+'Economic Environment'!D26/'Economic Environment'!G26</f>
        <v>0</v>
      </c>
      <c r="E26" s="68">
        <f>+'Economic Environment'!E26/'Economic Environment'!G26</f>
        <v>1</v>
      </c>
      <c r="F26" s="68">
        <f>+'Economic Environment'!F26/'Economic Environment'!G26</f>
        <v>0</v>
      </c>
      <c r="G26" s="70">
        <f t="shared" si="0"/>
        <v>1</v>
      </c>
    </row>
    <row r="27" spans="1:7">
      <c r="A27" s="1" t="s">
        <v>51</v>
      </c>
      <c r="B27" s="68">
        <f>+'Economic Environment'!B27/'Economic Environment'!G27</f>
        <v>0.29865993922186124</v>
      </c>
      <c r="C27" s="68">
        <f>+'Economic Environment'!C27/'Economic Environment'!G27</f>
        <v>0</v>
      </c>
      <c r="D27" s="68">
        <f>+'Economic Environment'!D27/'Economic Environment'!G27</f>
        <v>7.5840033199467333E-2</v>
      </c>
      <c r="E27" s="68">
        <f>+'Economic Environment'!E27/'Economic Environment'!G27</f>
        <v>0.6255000275786714</v>
      </c>
      <c r="F27" s="68">
        <f>+'Economic Environment'!F27/'Economic Environment'!G27</f>
        <v>0</v>
      </c>
      <c r="G27" s="70">
        <f t="shared" si="0"/>
        <v>1</v>
      </c>
    </row>
    <row r="28" spans="1:7">
      <c r="A28" s="1" t="s">
        <v>52</v>
      </c>
      <c r="B28" s="68">
        <f>+'Economic Environment'!B28/'Economic Environment'!G28</f>
        <v>0</v>
      </c>
      <c r="C28" s="68">
        <f>+'Economic Environment'!C28/'Economic Environment'!G28</f>
        <v>0.5169794581014665</v>
      </c>
      <c r="D28" s="68">
        <f>+'Economic Environment'!D28/'Economic Environment'!G28</f>
        <v>4.4625887389227327E-2</v>
      </c>
      <c r="E28" s="68">
        <f>+'Economic Environment'!E28/'Economic Environment'!G28</f>
        <v>0.43839465450930615</v>
      </c>
      <c r="F28" s="68">
        <f>+'Economic Environment'!F28/'Economic Environment'!G28</f>
        <v>0</v>
      </c>
      <c r="G28" s="70">
        <f t="shared" si="0"/>
        <v>1</v>
      </c>
    </row>
    <row r="29" spans="1:7">
      <c r="A29" s="1" t="s">
        <v>53</v>
      </c>
      <c r="B29" s="68">
        <f>+'Economic Environment'!B29/'Economic Environment'!G29</f>
        <v>0</v>
      </c>
      <c r="C29" s="68">
        <f>+'Economic Environment'!C29/'Economic Environment'!G29</f>
        <v>0.64022491151400851</v>
      </c>
      <c r="D29" s="68">
        <f>+'Economic Environment'!D29/'Economic Environment'!G29</f>
        <v>6.0781589658484798E-2</v>
      </c>
      <c r="E29" s="68">
        <f>+'Economic Environment'!E29/'Economic Environment'!G29</f>
        <v>0.29899349882750664</v>
      </c>
      <c r="F29" s="68">
        <f>+'Economic Environment'!F29/'Economic Environment'!G29</f>
        <v>0</v>
      </c>
      <c r="G29" s="70">
        <f t="shared" si="0"/>
        <v>1</v>
      </c>
    </row>
    <row r="30" spans="1:7">
      <c r="A30" s="1" t="s">
        <v>54</v>
      </c>
      <c r="B30" s="68">
        <f>+'Economic Environment'!B30/'Economic Environment'!G30</f>
        <v>2.8710028925633992E-3</v>
      </c>
      <c r="C30" s="68">
        <f>+'Economic Environment'!C30/'Economic Environment'!G30</f>
        <v>0.73189678217348841</v>
      </c>
      <c r="D30" s="68">
        <f>+'Economic Environment'!D30/'Economic Environment'!G30</f>
        <v>1.1937435561670512E-2</v>
      </c>
      <c r="E30" s="68">
        <f>+'Economic Environment'!E30/'Economic Environment'!G30</f>
        <v>0.18426420712535693</v>
      </c>
      <c r="F30" s="68">
        <f>+'Economic Environment'!F30/'Economic Environment'!G30</f>
        <v>6.9030572246920732E-2</v>
      </c>
      <c r="G30" s="70">
        <f t="shared" si="0"/>
        <v>1</v>
      </c>
    </row>
    <row r="31" spans="1:7">
      <c r="A31" s="1" t="s">
        <v>55</v>
      </c>
      <c r="B31" s="68">
        <f>+'Economic Environment'!B31/'Economic Environment'!G31</f>
        <v>0</v>
      </c>
      <c r="C31" s="68">
        <f>+'Economic Environment'!C31/'Economic Environment'!G31</f>
        <v>8.1295795336782578E-2</v>
      </c>
      <c r="D31" s="68">
        <f>+'Economic Environment'!D31/'Economic Environment'!G31</f>
        <v>9.0343829129439182E-2</v>
      </c>
      <c r="E31" s="68">
        <f>+'Economic Environment'!E31/'Economic Environment'!G31</f>
        <v>0</v>
      </c>
      <c r="F31" s="68">
        <f>+'Economic Environment'!F31/'Economic Environment'!G31</f>
        <v>0.82836037553377828</v>
      </c>
      <c r="G31" s="70">
        <f t="shared" si="0"/>
        <v>1</v>
      </c>
    </row>
    <row r="32" spans="1:7">
      <c r="A32" s="1" t="s">
        <v>56</v>
      </c>
      <c r="B32" s="68">
        <f>+'Economic Environment'!B32/'Economic Environment'!G32</f>
        <v>0</v>
      </c>
      <c r="C32" s="68">
        <f>+'Economic Environment'!C32/'Economic Environment'!G32</f>
        <v>0</v>
      </c>
      <c r="D32" s="68">
        <f>+'Economic Environment'!D32/'Economic Environment'!G32</f>
        <v>0.99204175447508303</v>
      </c>
      <c r="E32" s="68">
        <f>+'Economic Environment'!E32/'Economic Environment'!G32</f>
        <v>7.9582455249169962E-3</v>
      </c>
      <c r="F32" s="68">
        <f>+'Economic Environment'!F32/'Economic Environment'!G32</f>
        <v>0</v>
      </c>
      <c r="G32" s="70">
        <f t="shared" si="0"/>
        <v>1</v>
      </c>
    </row>
    <row r="33" spans="1:7">
      <c r="A33" s="1" t="s">
        <v>57</v>
      </c>
      <c r="B33" s="68">
        <f>+'Economic Environment'!B33/'Economic Environment'!G33</f>
        <v>1.429282003032355E-3</v>
      </c>
      <c r="C33" s="68">
        <f>+'Economic Environment'!C33/'Economic Environment'!G33</f>
        <v>0.76357168683242738</v>
      </c>
      <c r="D33" s="68">
        <f>+'Economic Environment'!D33/'Economic Environment'!G33</f>
        <v>3.6586522999354776E-2</v>
      </c>
      <c r="E33" s="68">
        <f>+'Economic Environment'!E33/'Economic Environment'!G33</f>
        <v>0.19841250816518544</v>
      </c>
      <c r="F33" s="68">
        <f>+'Economic Environment'!F33/'Economic Environment'!G33</f>
        <v>0</v>
      </c>
      <c r="G33" s="70">
        <f t="shared" si="0"/>
        <v>0.99999999999999989</v>
      </c>
    </row>
    <row r="34" spans="1:7">
      <c r="A34" s="1" t="s">
        <v>58</v>
      </c>
      <c r="B34" s="68">
        <f>+'Economic Environment'!B34/'Economic Environment'!G34</f>
        <v>0</v>
      </c>
      <c r="C34" s="68">
        <f>+'Economic Environment'!C34/'Economic Environment'!G34</f>
        <v>1.3508114912155407E-2</v>
      </c>
      <c r="D34" s="68">
        <f>+'Economic Environment'!D34/'Economic Environment'!G34</f>
        <v>2.830176046279103E-2</v>
      </c>
      <c r="E34" s="68">
        <f>+'Economic Environment'!E34/'Economic Environment'!G34</f>
        <v>0.9581901246250536</v>
      </c>
      <c r="F34" s="68">
        <f>+'Economic Environment'!F34/'Economic Environment'!G34</f>
        <v>0</v>
      </c>
      <c r="G34" s="70">
        <f t="shared" si="0"/>
        <v>1</v>
      </c>
    </row>
    <row r="35" spans="1:7">
      <c r="A35" s="1" t="s">
        <v>59</v>
      </c>
      <c r="B35" s="68">
        <f>+'Economic Environment'!B35/'Economic Environment'!G35</f>
        <v>0</v>
      </c>
      <c r="C35" s="68">
        <f>+'Economic Environment'!C35/'Economic Environment'!G35</f>
        <v>4.8192817853274896E-3</v>
      </c>
      <c r="D35" s="68">
        <f>+'Economic Environment'!D35/'Economic Environment'!G35</f>
        <v>1.4168649630644655E-2</v>
      </c>
      <c r="E35" s="68">
        <f>+'Economic Environment'!E35/'Economic Environment'!G35</f>
        <v>0.83625116939882227</v>
      </c>
      <c r="F35" s="68">
        <f>+'Economic Environment'!F35/'Economic Environment'!G35</f>
        <v>0.1447608991852056</v>
      </c>
      <c r="G35" s="70">
        <f t="shared" si="0"/>
        <v>1</v>
      </c>
    </row>
    <row r="36" spans="1:7">
      <c r="A36" s="1" t="s">
        <v>60</v>
      </c>
      <c r="B36" s="68">
        <f>+'Economic Environment'!B36/'Economic Environment'!G36</f>
        <v>0</v>
      </c>
      <c r="C36" s="68">
        <f>+'Economic Environment'!C36/'Economic Environment'!G36</f>
        <v>0.36710882871385747</v>
      </c>
      <c r="D36" s="68">
        <f>+'Economic Environment'!D36/'Economic Environment'!G36</f>
        <v>1.6050759487474957E-2</v>
      </c>
      <c r="E36" s="68">
        <f>+'Economic Environment'!E36/'Economic Environment'!G36</f>
        <v>0.61648657207744606</v>
      </c>
      <c r="F36" s="68">
        <f>+'Economic Environment'!F36/'Economic Environment'!G36</f>
        <v>3.5383972122147832E-4</v>
      </c>
      <c r="G36" s="70">
        <f t="shared" si="0"/>
        <v>1</v>
      </c>
    </row>
    <row r="37" spans="1:7">
      <c r="A37" s="1" t="s">
        <v>61</v>
      </c>
      <c r="B37" s="68">
        <f>+'Economic Environment'!B37/'Economic Environment'!G37</f>
        <v>0</v>
      </c>
      <c r="C37" s="68">
        <f>+'Economic Environment'!C37/'Economic Environment'!G37</f>
        <v>0.67622769137136318</v>
      </c>
      <c r="D37" s="68">
        <f>+'Economic Environment'!D37/'Economic Environment'!G37</f>
        <v>8.2725834496033285E-3</v>
      </c>
      <c r="E37" s="68">
        <f>+'Economic Environment'!E37/'Economic Environment'!G37</f>
        <v>0.30405787416478819</v>
      </c>
      <c r="F37" s="68">
        <f>+'Economic Environment'!F37/'Economic Environment'!G37</f>
        <v>1.1441851014245261E-2</v>
      </c>
      <c r="G37" s="70">
        <f t="shared" si="0"/>
        <v>0.99999999999999989</v>
      </c>
    </row>
    <row r="38" spans="1:7">
      <c r="A38" s="1" t="s">
        <v>62</v>
      </c>
      <c r="B38" s="68">
        <f>+'Economic Environment'!B38/'Economic Environment'!G38</f>
        <v>1.481541118707313E-2</v>
      </c>
      <c r="C38" s="68">
        <f>+'Economic Environment'!C38/'Economic Environment'!G38</f>
        <v>0.51340668958460589</v>
      </c>
      <c r="D38" s="68">
        <f>+'Economic Environment'!D38/'Economic Environment'!G38</f>
        <v>3.9806570301942554E-2</v>
      </c>
      <c r="E38" s="68">
        <f>+'Economic Environment'!E38/'Economic Environment'!G38</f>
        <v>8.7992858560249382E-2</v>
      </c>
      <c r="F38" s="68">
        <f>+'Economic Environment'!F38/'Economic Environment'!G38</f>
        <v>0.34397847036612905</v>
      </c>
      <c r="G38" s="70">
        <f t="shared" si="0"/>
        <v>1</v>
      </c>
    </row>
    <row r="39" spans="1:7">
      <c r="A39" s="1" t="s">
        <v>63</v>
      </c>
      <c r="B39" s="68">
        <f>+'Economic Environment'!B39/'Economic Environment'!G39</f>
        <v>0</v>
      </c>
      <c r="C39" s="68">
        <f>+'Economic Environment'!C39/'Economic Environment'!G39</f>
        <v>0.40987160891160845</v>
      </c>
      <c r="D39" s="68">
        <f>+'Economic Environment'!D39/'Economic Environment'!G39</f>
        <v>0.12345307576909753</v>
      </c>
      <c r="E39" s="68">
        <f>+'Economic Environment'!E39/'Economic Environment'!G39</f>
        <v>0.45512522374938413</v>
      </c>
      <c r="F39" s="68">
        <f>+'Economic Environment'!F39/'Economic Environment'!G39</f>
        <v>1.1550091569909866E-2</v>
      </c>
      <c r="G39" s="70">
        <f t="shared" si="0"/>
        <v>1</v>
      </c>
    </row>
    <row r="40" spans="1:7">
      <c r="A40" s="1" t="s">
        <v>64</v>
      </c>
      <c r="B40" s="68">
        <f>+'Economic Environment'!B40/'Economic Environment'!G40</f>
        <v>0</v>
      </c>
      <c r="C40" s="68">
        <f>+'Economic Environment'!C40/'Economic Environment'!G40</f>
        <v>0</v>
      </c>
      <c r="D40" s="68">
        <f>+'Economic Environment'!D40/'Economic Environment'!G40</f>
        <v>2.6636814246334236E-2</v>
      </c>
      <c r="E40" s="68">
        <f>+'Economic Environment'!E40/'Economic Environment'!G40</f>
        <v>0.96365683521205137</v>
      </c>
      <c r="F40" s="68">
        <f>+'Economic Environment'!F40/'Economic Environment'!G40</f>
        <v>9.70635054161436E-3</v>
      </c>
      <c r="G40" s="70">
        <f t="shared" si="0"/>
        <v>1</v>
      </c>
    </row>
    <row r="41" spans="1:7">
      <c r="A41" s="1" t="s">
        <v>65</v>
      </c>
      <c r="B41" s="68">
        <f>+'Economic Environment'!B41/'Economic Environment'!G41</f>
        <v>0</v>
      </c>
      <c r="C41" s="68">
        <f>+'Economic Environment'!C41/'Economic Environment'!G41</f>
        <v>0.23509275311262945</v>
      </c>
      <c r="D41" s="68">
        <f>+'Economic Environment'!D41/'Economic Environment'!G41</f>
        <v>0.14505363086022602</v>
      </c>
      <c r="E41" s="68">
        <f>+'Economic Environment'!E41/'Economic Environment'!G41</f>
        <v>0.59795164415437529</v>
      </c>
      <c r="F41" s="68">
        <f>+'Economic Environment'!F41/'Economic Environment'!G41</f>
        <v>2.1901971872769245E-2</v>
      </c>
      <c r="G41" s="70">
        <f t="shared" si="0"/>
        <v>1</v>
      </c>
    </row>
    <row r="42" spans="1:7">
      <c r="A42" s="1" t="s">
        <v>66</v>
      </c>
      <c r="B42" s="68">
        <f>+'Economic Environment'!B42/'Economic Environment'!G42</f>
        <v>1.5530629853321829E-2</v>
      </c>
      <c r="C42" s="68">
        <f>+'Economic Environment'!C42/'Economic Environment'!G42</f>
        <v>0.74912449880728826</v>
      </c>
      <c r="D42" s="68">
        <f>+'Economic Environment'!D42/'Economic Environment'!G42</f>
        <v>1.2942191544434857E-2</v>
      </c>
      <c r="E42" s="68">
        <f>+'Economic Environment'!E42/'Economic Environment'!G42</f>
        <v>0.17459270161904278</v>
      </c>
      <c r="F42" s="68">
        <f>+'Economic Environment'!F42/'Economic Environment'!G42</f>
        <v>4.7809978175912295E-2</v>
      </c>
      <c r="G42" s="70">
        <f t="shared" si="0"/>
        <v>1</v>
      </c>
    </row>
    <row r="43" spans="1:7">
      <c r="A43" s="1" t="s">
        <v>67</v>
      </c>
      <c r="B43" s="68">
        <f>+'Economic Environment'!B43/'Economic Environment'!G43</f>
        <v>0</v>
      </c>
      <c r="C43" s="68">
        <f>+'Economic Environment'!C43/'Economic Environment'!G43</f>
        <v>0.57594680590855274</v>
      </c>
      <c r="D43" s="68">
        <f>+'Economic Environment'!D43/'Economic Environment'!G43</f>
        <v>0.12092025165392883</v>
      </c>
      <c r="E43" s="68">
        <f>+'Economic Environment'!E43/'Economic Environment'!G43</f>
        <v>0.30313294243751837</v>
      </c>
      <c r="F43" s="68">
        <f>+'Economic Environment'!F43/'Economic Environment'!G43</f>
        <v>0</v>
      </c>
      <c r="G43" s="70">
        <f t="shared" si="0"/>
        <v>1</v>
      </c>
    </row>
    <row r="44" spans="1:7">
      <c r="A44" s="1" t="s">
        <v>68</v>
      </c>
      <c r="B44" s="68">
        <f>+'Economic Environment'!B44/'Economic Environment'!G44</f>
        <v>0</v>
      </c>
      <c r="C44" s="68">
        <f>+'Economic Environment'!C44/'Economic Environment'!G44</f>
        <v>7.1251964100242343E-2</v>
      </c>
      <c r="D44" s="68">
        <f>+'Economic Environment'!D44/'Economic Environment'!G44</f>
        <v>4.1166688859889743E-2</v>
      </c>
      <c r="E44" s="68">
        <f>+'Economic Environment'!E44/'Economic Environment'!G44</f>
        <v>0.1737669711576873</v>
      </c>
      <c r="F44" s="68">
        <f>+'Economic Environment'!F44/'Economic Environment'!G44</f>
        <v>0.71381437588218066</v>
      </c>
      <c r="G44" s="70">
        <f t="shared" si="0"/>
        <v>1</v>
      </c>
    </row>
    <row r="45" spans="1:7">
      <c r="A45" s="1" t="s">
        <v>69</v>
      </c>
      <c r="B45" s="68">
        <f>+'Economic Environment'!B45/'Economic Environment'!G45</f>
        <v>0.15440948582470951</v>
      </c>
      <c r="C45" s="68">
        <f>+'Economic Environment'!C45/'Economic Environment'!G45</f>
        <v>0</v>
      </c>
      <c r="D45" s="68">
        <f>+'Economic Environment'!D45/'Economic Environment'!G45</f>
        <v>0</v>
      </c>
      <c r="E45" s="68">
        <f>+'Economic Environment'!E45/'Economic Environment'!G45</f>
        <v>0.74510685791818632</v>
      </c>
      <c r="F45" s="68">
        <f>+'Economic Environment'!F45/'Economic Environment'!G45</f>
        <v>0.10048365625710419</v>
      </c>
      <c r="G45" s="70">
        <f t="shared" si="0"/>
        <v>1</v>
      </c>
    </row>
    <row r="46" spans="1:7">
      <c r="A46" s="1" t="s">
        <v>70</v>
      </c>
      <c r="B46" s="68">
        <f>+'Economic Environment'!B46/'Economic Environment'!G46</f>
        <v>1.1224030469651036E-3</v>
      </c>
      <c r="C46" s="68">
        <f>+'Economic Environment'!C46/'Economic Environment'!G46</f>
        <v>0.96354277767030772</v>
      </c>
      <c r="D46" s="68">
        <f>+'Economic Environment'!D46/'Economic Environment'!G46</f>
        <v>1.7472420172029591E-2</v>
      </c>
      <c r="E46" s="68">
        <f>+'Economic Environment'!E46/'Economic Environment'!G46</f>
        <v>1.7862399110697619E-2</v>
      </c>
      <c r="F46" s="68">
        <f>+'Economic Environment'!F46/'Economic Environment'!G46</f>
        <v>0</v>
      </c>
      <c r="G46" s="70">
        <f t="shared" si="0"/>
        <v>1</v>
      </c>
    </row>
    <row r="47" spans="1:7">
      <c r="A47" s="1" t="s">
        <v>71</v>
      </c>
      <c r="B47" s="68">
        <f>+'Economic Environment'!B47/'Economic Environment'!G47</f>
        <v>0</v>
      </c>
      <c r="C47" s="68">
        <f>+'Economic Environment'!C47/'Economic Environment'!G47</f>
        <v>0.93049335473980277</v>
      </c>
      <c r="D47" s="68">
        <f>+'Economic Environment'!D47/'Economic Environment'!G47</f>
        <v>9.3738283390209665E-3</v>
      </c>
      <c r="E47" s="68">
        <f>+'Economic Environment'!E47/'Economic Environment'!G47</f>
        <v>6.013281692117628E-2</v>
      </c>
      <c r="F47" s="68">
        <f>+'Economic Environment'!F47/'Economic Environment'!G47</f>
        <v>0</v>
      </c>
      <c r="G47" s="70">
        <f t="shared" si="0"/>
        <v>1</v>
      </c>
    </row>
    <row r="48" spans="1:7">
      <c r="A48" s="1" t="s">
        <v>72</v>
      </c>
      <c r="B48" s="68">
        <f>+'Economic Environment'!B48/'Economic Environment'!G48</f>
        <v>0</v>
      </c>
      <c r="C48" s="68">
        <f>+'Economic Environment'!C48/'Economic Environment'!G48</f>
        <v>0.97408602177256831</v>
      </c>
      <c r="D48" s="68">
        <f>+'Economic Environment'!D48/'Economic Environment'!G48</f>
        <v>1.6536417242124776E-2</v>
      </c>
      <c r="E48" s="68">
        <f>+'Economic Environment'!E48/'Economic Environment'!G48</f>
        <v>0</v>
      </c>
      <c r="F48" s="68">
        <f>+'Economic Environment'!F48/'Economic Environment'!G48</f>
        <v>9.3775609853068709E-3</v>
      </c>
      <c r="G48" s="70">
        <f t="shared" si="0"/>
        <v>0.99999999999999989</v>
      </c>
    </row>
    <row r="49" spans="1:7">
      <c r="A49" s="1" t="s">
        <v>73</v>
      </c>
      <c r="B49" s="68">
        <f>+'Economic Environment'!B49/'Economic Environment'!G49</f>
        <v>0</v>
      </c>
      <c r="C49" s="68">
        <f>+'Economic Environment'!C49/'Economic Environment'!G49</f>
        <v>0.30140632947346868</v>
      </c>
      <c r="D49" s="68">
        <f>+'Economic Environment'!D49/'Economic Environment'!G49</f>
        <v>7.2131909168774946E-2</v>
      </c>
      <c r="E49" s="68">
        <f>+'Economic Environment'!E49/'Economic Environment'!G49</f>
        <v>0.62646176135775644</v>
      </c>
      <c r="F49" s="68">
        <f>+'Economic Environment'!F49/'Economic Environment'!G49</f>
        <v>0</v>
      </c>
      <c r="G49" s="70">
        <f t="shared" si="0"/>
        <v>1</v>
      </c>
    </row>
    <row r="50" spans="1:7">
      <c r="A50" s="1" t="s">
        <v>74</v>
      </c>
      <c r="B50" s="68">
        <f>+'Economic Environment'!B50/'Economic Environment'!G50</f>
        <v>0</v>
      </c>
      <c r="C50" s="68">
        <f>+'Economic Environment'!C50/'Economic Environment'!G50</f>
        <v>0.87800897795414268</v>
      </c>
      <c r="D50" s="68">
        <f>+'Economic Environment'!D50/'Economic Environment'!G50</f>
        <v>1.2476381180584232E-3</v>
      </c>
      <c r="E50" s="68">
        <f>+'Economic Environment'!E50/'Economic Environment'!G50</f>
        <v>0.11022149508842755</v>
      </c>
      <c r="F50" s="68">
        <f>+'Economic Environment'!F50/'Economic Environment'!G50</f>
        <v>1.0521888839371397E-2</v>
      </c>
      <c r="G50" s="70">
        <f t="shared" si="0"/>
        <v>1</v>
      </c>
    </row>
    <row r="51" spans="1:7">
      <c r="A51" s="1" t="s">
        <v>75</v>
      </c>
      <c r="B51" s="68">
        <f>+'Economic Environment'!B51/'Economic Environment'!G51</f>
        <v>0</v>
      </c>
      <c r="C51" s="68">
        <f>+'Economic Environment'!C51/'Economic Environment'!G51</f>
        <v>0.81835787541839755</v>
      </c>
      <c r="D51" s="68">
        <f>+'Economic Environment'!D51/'Economic Environment'!G51</f>
        <v>1.6141221785761352E-3</v>
      </c>
      <c r="E51" s="68">
        <f>+'Economic Environment'!E51/'Economic Environment'!G51</f>
        <v>0.14996292431724864</v>
      </c>
      <c r="F51" s="68">
        <f>+'Economic Environment'!F51/'Economic Environment'!G51</f>
        <v>3.0065078085777634E-2</v>
      </c>
      <c r="G51" s="70">
        <f t="shared" si="0"/>
        <v>1</v>
      </c>
    </row>
    <row r="52" spans="1:7">
      <c r="A52" s="1" t="s">
        <v>76</v>
      </c>
      <c r="B52" s="68">
        <f>+'Economic Environment'!B52/'Economic Environment'!G52</f>
        <v>5.7984782079329956E-3</v>
      </c>
      <c r="C52" s="68">
        <f>+'Economic Environment'!C52/'Economic Environment'!G52</f>
        <v>0.32484764107220876</v>
      </c>
      <c r="D52" s="68">
        <f>+'Economic Environment'!D52/'Economic Environment'!G52</f>
        <v>2.9961936224212104E-3</v>
      </c>
      <c r="E52" s="68">
        <f>+'Economic Environment'!E52/'Economic Environment'!G52</f>
        <v>0.21034767524693102</v>
      </c>
      <c r="F52" s="68">
        <f>+'Economic Environment'!F52/'Economic Environment'!G52</f>
        <v>0.45601001185050599</v>
      </c>
      <c r="G52" s="70">
        <f t="shared" si="0"/>
        <v>1</v>
      </c>
    </row>
    <row r="53" spans="1:7">
      <c r="A53" s="1" t="s">
        <v>77</v>
      </c>
      <c r="B53" s="68">
        <f>+'Economic Environment'!B53/'Economic Environment'!G53</f>
        <v>0</v>
      </c>
      <c r="C53" s="68">
        <f>+'Economic Environment'!C53/'Economic Environment'!G53</f>
        <v>4.8409265438259089E-2</v>
      </c>
      <c r="D53" s="68">
        <f>+'Economic Environment'!D53/'Economic Environment'!G53</f>
        <v>0.10077934173726387</v>
      </c>
      <c r="E53" s="68">
        <f>+'Economic Environment'!E53/'Economic Environment'!G53</f>
        <v>0.66366220879358884</v>
      </c>
      <c r="F53" s="68">
        <f>+'Economic Environment'!F53/'Economic Environment'!G53</f>
        <v>0.18714918403088818</v>
      </c>
      <c r="G53" s="70">
        <f t="shared" si="0"/>
        <v>1</v>
      </c>
    </row>
    <row r="54" spans="1:7">
      <c r="A54" s="1" t="s">
        <v>78</v>
      </c>
      <c r="B54" s="68">
        <f>+'Economic Environment'!B54/'Economic Environment'!G54</f>
        <v>1.036487647324077E-2</v>
      </c>
      <c r="C54" s="68">
        <f>+'Economic Environment'!C54/'Economic Environment'!G54</f>
        <v>0.66376281718633645</v>
      </c>
      <c r="D54" s="68">
        <f>+'Economic Environment'!D54/'Economic Environment'!G54</f>
        <v>8.6423661147215537E-3</v>
      </c>
      <c r="E54" s="68">
        <f>+'Economic Environment'!E54/'Economic Environment'!G54</f>
        <v>0.29335064728188992</v>
      </c>
      <c r="F54" s="68">
        <f>+'Economic Environment'!F54/'Economic Environment'!G54</f>
        <v>2.3879292943811352E-2</v>
      </c>
      <c r="G54" s="70">
        <f t="shared" si="0"/>
        <v>1.0000000000000002</v>
      </c>
    </row>
    <row r="55" spans="1:7">
      <c r="A55" s="1" t="s">
        <v>79</v>
      </c>
      <c r="B55" s="68">
        <f>+'Economic Environment'!B55/'Economic Environment'!G55</f>
        <v>0</v>
      </c>
      <c r="C55" s="68">
        <f>+'Economic Environment'!C55/'Economic Environment'!G55</f>
        <v>0.64694778890817661</v>
      </c>
      <c r="D55" s="68">
        <f>+'Economic Environment'!D55/'Economic Environment'!G55</f>
        <v>1.7555210984843694E-2</v>
      </c>
      <c r="E55" s="68">
        <f>+'Economic Environment'!E55/'Economic Environment'!G55</f>
        <v>0.33549700010697969</v>
      </c>
      <c r="F55" s="68">
        <f>+'Economic Environment'!F55/'Economic Environment'!G55</f>
        <v>0</v>
      </c>
      <c r="G55" s="70">
        <f t="shared" si="0"/>
        <v>1</v>
      </c>
    </row>
    <row r="56" spans="1:7">
      <c r="A56" s="1" t="s">
        <v>80</v>
      </c>
      <c r="B56" s="68">
        <f>+'Economic Environment'!B56/'Economic Environment'!G56</f>
        <v>0</v>
      </c>
      <c r="C56" s="68">
        <f>+'Economic Environment'!C56/'Economic Environment'!G56</f>
        <v>0.42702392198606659</v>
      </c>
      <c r="D56" s="68">
        <f>+'Economic Environment'!D56/'Economic Environment'!G56</f>
        <v>6.0733994157666768E-2</v>
      </c>
      <c r="E56" s="68">
        <f>+'Economic Environment'!E56/'Economic Environment'!G56</f>
        <v>0.51224208385626657</v>
      </c>
      <c r="F56" s="68">
        <f>+'Economic Environment'!F56/'Economic Environment'!G56</f>
        <v>0</v>
      </c>
      <c r="G56" s="70">
        <f t="shared" si="0"/>
        <v>1</v>
      </c>
    </row>
    <row r="57" spans="1:7">
      <c r="A57" s="1" t="s">
        <v>81</v>
      </c>
      <c r="B57" s="68">
        <f>+'Economic Environment'!B57/'Economic Environment'!G57</f>
        <v>0</v>
      </c>
      <c r="C57" s="68">
        <f>+'Economic Environment'!C57/'Economic Environment'!G57</f>
        <v>0.16496373822536883</v>
      </c>
      <c r="D57" s="68">
        <f>+'Economic Environment'!D57/'Economic Environment'!G57</f>
        <v>6.1609012904533481E-2</v>
      </c>
      <c r="E57" s="68">
        <f>+'Economic Environment'!E57/'Economic Environment'!G57</f>
        <v>0.77318277747947328</v>
      </c>
      <c r="F57" s="68">
        <f>+'Economic Environment'!F57/'Economic Environment'!G57</f>
        <v>2.444713906243888E-4</v>
      </c>
      <c r="G57" s="70">
        <f t="shared" si="0"/>
        <v>0.99999999999999989</v>
      </c>
    </row>
    <row r="58" spans="1:7">
      <c r="A58" s="1" t="s">
        <v>82</v>
      </c>
      <c r="B58" s="68">
        <f>+'Economic Environment'!B58/'Economic Environment'!G58</f>
        <v>0</v>
      </c>
      <c r="C58" s="68">
        <f>+'Economic Environment'!C58/'Economic Environment'!G58</f>
        <v>0.70443049226467069</v>
      </c>
      <c r="D58" s="68">
        <f>+'Economic Environment'!D58/'Economic Environment'!G58</f>
        <v>8.6094100336421883E-2</v>
      </c>
      <c r="E58" s="68">
        <f>+'Economic Environment'!E58/'Economic Environment'!G58</f>
        <v>0.20947540739890738</v>
      </c>
      <c r="F58" s="68">
        <f>+'Economic Environment'!F58/'Economic Environment'!G58</f>
        <v>0</v>
      </c>
      <c r="G58" s="70">
        <f t="shared" si="0"/>
        <v>0.99999999999999989</v>
      </c>
    </row>
    <row r="59" spans="1:7">
      <c r="A59" s="1" t="s">
        <v>83</v>
      </c>
      <c r="B59" s="68">
        <f>+'Economic Environment'!B59/'Economic Environment'!G59</f>
        <v>0</v>
      </c>
      <c r="C59" s="68">
        <f>+'Economic Environment'!C59/'Economic Environment'!G59</f>
        <v>0.12005745648477743</v>
      </c>
      <c r="D59" s="68">
        <f>+'Economic Environment'!D59/'Economic Environment'!G59</f>
        <v>3.7768027769048342E-2</v>
      </c>
      <c r="E59" s="68">
        <f>+'Economic Environment'!E59/'Economic Environment'!G59</f>
        <v>0.26410808632460964</v>
      </c>
      <c r="F59" s="68">
        <f>+'Economic Environment'!F59/'Economic Environment'!G59</f>
        <v>0.57806642942156461</v>
      </c>
      <c r="G59" s="70">
        <f t="shared" si="0"/>
        <v>1</v>
      </c>
    </row>
    <row r="60" spans="1:7">
      <c r="A60" s="1" t="s">
        <v>84</v>
      </c>
      <c r="B60" s="68">
        <f>+'Economic Environment'!B60/'Economic Environment'!G60</f>
        <v>0</v>
      </c>
      <c r="C60" s="68">
        <f>+'Economic Environment'!C60/'Economic Environment'!G60</f>
        <v>0.72865110517417397</v>
      </c>
      <c r="D60" s="68">
        <f>+'Economic Environment'!D60/'Economic Environment'!G60</f>
        <v>4.5950592368352208E-2</v>
      </c>
      <c r="E60" s="68">
        <f>+'Economic Environment'!E60/'Economic Environment'!G60</f>
        <v>0.13086929041089168</v>
      </c>
      <c r="F60" s="68">
        <f>+'Economic Environment'!F60/'Economic Environment'!G60</f>
        <v>9.4529012046582067E-2</v>
      </c>
      <c r="G60" s="70">
        <f t="shared" si="0"/>
        <v>0.99999999999999989</v>
      </c>
    </row>
    <row r="61" spans="1:7">
      <c r="A61" s="1" t="s">
        <v>85</v>
      </c>
      <c r="B61" s="68">
        <f>+'Economic Environment'!B61/'Economic Environment'!G61</f>
        <v>0</v>
      </c>
      <c r="C61" s="68">
        <f>+'Economic Environment'!C61/'Economic Environment'!G61</f>
        <v>0.98303530929762084</v>
      </c>
      <c r="D61" s="68">
        <f>+'Economic Environment'!D61/'Economic Environment'!G61</f>
        <v>1.6964690702379211E-2</v>
      </c>
      <c r="E61" s="68">
        <f>+'Economic Environment'!E61/'Economic Environment'!G61</f>
        <v>0</v>
      </c>
      <c r="F61" s="68">
        <f>+'Economic Environment'!F61/'Economic Environment'!G61</f>
        <v>0</v>
      </c>
      <c r="G61" s="70">
        <f t="shared" si="0"/>
        <v>1</v>
      </c>
    </row>
    <row r="62" spans="1:7">
      <c r="A62" s="1" t="s">
        <v>86</v>
      </c>
      <c r="B62" s="68">
        <f>+'Economic Environment'!B62/'Economic Environment'!G62</f>
        <v>0</v>
      </c>
      <c r="C62" s="68">
        <f>+'Economic Environment'!C62/'Economic Environment'!G62</f>
        <v>0.34381658090134848</v>
      </c>
      <c r="D62" s="68">
        <f>+'Economic Environment'!D62/'Economic Environment'!G62</f>
        <v>0.20989240810926524</v>
      </c>
      <c r="E62" s="68">
        <f>+'Economic Environment'!E62/'Economic Environment'!G62</f>
        <v>0.44629101098938628</v>
      </c>
      <c r="F62" s="68">
        <f>+'Economic Environment'!F62/'Economic Environment'!G62</f>
        <v>0</v>
      </c>
      <c r="G62" s="70">
        <f t="shared" si="0"/>
        <v>1</v>
      </c>
    </row>
    <row r="63" spans="1:7">
      <c r="A63" s="1" t="s">
        <v>87</v>
      </c>
      <c r="B63" s="68">
        <f>+'Economic Environment'!B63/'Economic Environment'!G63</f>
        <v>0</v>
      </c>
      <c r="C63" s="68">
        <f>+'Economic Environment'!C63/'Economic Environment'!G63</f>
        <v>0.92610652297127893</v>
      </c>
      <c r="D63" s="68">
        <f>+'Economic Environment'!D63/'Economic Environment'!G63</f>
        <v>1.4054978730272852E-2</v>
      </c>
      <c r="E63" s="68">
        <f>+'Economic Environment'!E63/'Economic Environment'!G63</f>
        <v>0</v>
      </c>
      <c r="F63" s="68">
        <f>+'Economic Environment'!F63/'Economic Environment'!G63</f>
        <v>5.9838498298448201E-2</v>
      </c>
      <c r="G63" s="70">
        <f t="shared" si="0"/>
        <v>1</v>
      </c>
    </row>
    <row r="64" spans="1:7">
      <c r="A64" s="1" t="s">
        <v>88</v>
      </c>
      <c r="B64" s="68">
        <f>+'Economic Environment'!B64/'Economic Environment'!G64</f>
        <v>0</v>
      </c>
      <c r="C64" s="68">
        <f>+'Economic Environment'!C64/'Economic Environment'!G64</f>
        <v>0.29408307906771647</v>
      </c>
      <c r="D64" s="68">
        <f>+'Economic Environment'!D64/'Economic Environment'!G64</f>
        <v>2.2325588011465069E-2</v>
      </c>
      <c r="E64" s="68">
        <f>+'Economic Environment'!E64/'Economic Environment'!G64</f>
        <v>0.40191837184657292</v>
      </c>
      <c r="F64" s="68">
        <f>+'Economic Environment'!F64/'Economic Environment'!G64</f>
        <v>0.28167296107424555</v>
      </c>
      <c r="G64" s="70">
        <f t="shared" si="0"/>
        <v>1</v>
      </c>
    </row>
    <row r="65" spans="1:7">
      <c r="A65" s="1" t="s">
        <v>89</v>
      </c>
      <c r="B65" s="68">
        <f>+'Economic Environment'!B65/'Economic Environment'!G65</f>
        <v>0</v>
      </c>
      <c r="C65" s="68">
        <f>+'Economic Environment'!C65/'Economic Environment'!G65</f>
        <v>0</v>
      </c>
      <c r="D65" s="68">
        <f>+'Economic Environment'!D65/'Economic Environment'!G65</f>
        <v>1.4968003662808651E-2</v>
      </c>
      <c r="E65" s="68">
        <f>+'Economic Environment'!E65/'Economic Environment'!G65</f>
        <v>0.9850319963371913</v>
      </c>
      <c r="F65" s="68">
        <f>+'Economic Environment'!F65/'Economic Environment'!G65</f>
        <v>0</v>
      </c>
      <c r="G65" s="70">
        <f t="shared" si="0"/>
        <v>1</v>
      </c>
    </row>
    <row r="66" spans="1:7">
      <c r="A66" s="1" t="s">
        <v>90</v>
      </c>
      <c r="B66" s="68">
        <f>+'Economic Environment'!B66/'Economic Environment'!G66</f>
        <v>0</v>
      </c>
      <c r="C66" s="68">
        <f>+'Economic Environment'!C66/'Economic Environment'!G66</f>
        <v>0.22847591101573311</v>
      </c>
      <c r="D66" s="68">
        <f>+'Economic Environment'!D66/'Economic Environment'!G66</f>
        <v>1.1619304854030569E-2</v>
      </c>
      <c r="E66" s="68">
        <f>+'Economic Environment'!E66/'Economic Environment'!G66</f>
        <v>0.15708306632314248</v>
      </c>
      <c r="F66" s="68">
        <f>+'Economic Environment'!F66/'Economic Environment'!G66</f>
        <v>0.60282171780709382</v>
      </c>
      <c r="G66" s="70">
        <f t="shared" si="0"/>
        <v>1</v>
      </c>
    </row>
    <row r="67" spans="1:7">
      <c r="A67" s="1" t="s">
        <v>91</v>
      </c>
      <c r="B67" s="68">
        <f>+'Economic Environment'!B67/'Economic Environment'!G67</f>
        <v>0</v>
      </c>
      <c r="C67" s="68">
        <f>+'Economic Environment'!C67/'Economic Environment'!G67</f>
        <v>2.8478808511746289E-4</v>
      </c>
      <c r="D67" s="68">
        <f>+'Economic Environment'!D67/'Economic Environment'!G67</f>
        <v>7.8988823288179508E-2</v>
      </c>
      <c r="E67" s="68">
        <f>+'Economic Environment'!E67/'Economic Environment'!G67</f>
        <v>0.92072638862670309</v>
      </c>
      <c r="F67" s="68">
        <f>+'Economic Environment'!F67/'Economic Environment'!G67</f>
        <v>0</v>
      </c>
      <c r="G67" s="70">
        <f t="shared" si="0"/>
        <v>1</v>
      </c>
    </row>
    <row r="68" spans="1:7">
      <c r="A68" s="1" t="s">
        <v>92</v>
      </c>
      <c r="B68" s="68">
        <f>+'Economic Environment'!B68/'Economic Environment'!G68</f>
        <v>0</v>
      </c>
      <c r="C68" s="68">
        <f>+'Economic Environment'!C68/'Economic Environment'!G68</f>
        <v>0.92947233164852516</v>
      </c>
      <c r="D68" s="68">
        <f>+'Economic Environment'!D68/'Economic Environment'!G68</f>
        <v>4.0759057846653938E-3</v>
      </c>
      <c r="E68" s="68">
        <f>+'Economic Environment'!E68/'Economic Environment'!G68</f>
        <v>6.6451762566809472E-2</v>
      </c>
      <c r="F68" s="68">
        <f>+'Economic Environment'!F68/'Economic Environment'!G68</f>
        <v>0</v>
      </c>
      <c r="G68" s="70">
        <f t="shared" ref="G68:G70" si="1">SUM(B68:F68)</f>
        <v>1</v>
      </c>
    </row>
    <row r="69" spans="1:7" ht="15.75" thickBot="1">
      <c r="A69" s="7" t="s">
        <v>93</v>
      </c>
      <c r="B69" s="79">
        <f>+'Economic Environment'!B69/'Economic Environment'!G69</f>
        <v>0</v>
      </c>
      <c r="C69" s="79">
        <f>+'Economic Environment'!C69/'Economic Environment'!G69</f>
        <v>0.17268820543320079</v>
      </c>
      <c r="D69" s="79">
        <f>+'Economic Environment'!D69/'Economic Environment'!G69</f>
        <v>3.1354633501492556E-2</v>
      </c>
      <c r="E69" s="79">
        <f>+'Economic Environment'!E69/'Economic Environment'!G69</f>
        <v>0.69610461836979409</v>
      </c>
      <c r="F69" s="79">
        <f>+'Economic Environment'!F69/'Economic Environment'!G69</f>
        <v>9.9852542695512511E-2</v>
      </c>
      <c r="G69" s="81">
        <f t="shared" si="1"/>
        <v>0.99999999999999989</v>
      </c>
    </row>
    <row r="70" spans="1:7" ht="15.75" thickTop="1">
      <c r="A70" s="64" t="s">
        <v>99</v>
      </c>
      <c r="B70" s="68">
        <f>+'Economic Environment'!B70/'Economic Environment'!G70</f>
        <v>4.356924835291684E-2</v>
      </c>
      <c r="C70" s="68">
        <f>+'Economic Environment'!C70/'Economic Environment'!G70</f>
        <v>0.49562665647550941</v>
      </c>
      <c r="D70" s="68">
        <f>+'Economic Environment'!D70/'Economic Environment'!G70</f>
        <v>9.3741643648093693E-3</v>
      </c>
      <c r="E70" s="68">
        <f>+'Economic Environment'!E70/'Economic Environment'!G70</f>
        <v>0.33704435083769135</v>
      </c>
      <c r="F70" s="68">
        <f>+'Economic Environment'!F70/'Economic Environment'!G70</f>
        <v>0.11438557996907303</v>
      </c>
      <c r="G70" s="5">
        <f t="shared" si="1"/>
        <v>1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ADD0-C045-472F-87D1-E741E6DFA25A}">
  <sheetPr>
    <pageSetUpPr fitToPage="1"/>
  </sheetPr>
  <dimension ref="A1:K7"/>
  <sheetViews>
    <sheetView workbookViewId="0">
      <selection activeCell="E12" sqref="E12"/>
    </sheetView>
  </sheetViews>
  <sheetFormatPr defaultRowHeight="15"/>
  <cols>
    <col min="1" max="1" width="7.85546875" bestFit="1" customWidth="1"/>
    <col min="2" max="2" width="14" bestFit="1" customWidth="1"/>
    <col min="3" max="3" width="15" bestFit="1" customWidth="1"/>
    <col min="4" max="4" width="20.42578125" bestFit="1" customWidth="1"/>
    <col min="5" max="5" width="14.28515625" bestFit="1" customWidth="1"/>
    <col min="6" max="6" width="22.5703125" bestFit="1" customWidth="1"/>
    <col min="7" max="7" width="15.28515625" bestFit="1" customWidth="1"/>
    <col min="8" max="8" width="19.28515625" bestFit="1" customWidth="1"/>
    <col min="9" max="10" width="14" bestFit="1" customWidth="1"/>
    <col min="11" max="11" width="18" bestFit="1" customWidth="1"/>
  </cols>
  <sheetData>
    <row r="1" spans="1:11" ht="72.75" customHeight="1">
      <c r="A1" s="3" t="s">
        <v>0</v>
      </c>
      <c r="B1" s="4" t="s">
        <v>24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3" t="s">
        <v>10</v>
      </c>
    </row>
    <row r="2" spans="1:11">
      <c r="A2" s="1" t="s">
        <v>11</v>
      </c>
      <c r="B2" s="5">
        <f>+'5 Year Outlook'!B2/'5 Year Outlook'!$K2</f>
        <v>0.17238930438564828</v>
      </c>
      <c r="C2" s="5">
        <f>+'5 Year Outlook'!C2/'5 Year Outlook'!$K2</f>
        <v>0.23479801883599682</v>
      </c>
      <c r="D2" s="5">
        <f>+'5 Year Outlook'!D2/'5 Year Outlook'!$K2</f>
        <v>0.14083598658176477</v>
      </c>
      <c r="E2" s="5">
        <f>+'5 Year Outlook'!E2/'5 Year Outlook'!$K2</f>
        <v>0.11623803594770017</v>
      </c>
      <c r="F2" s="5">
        <f>+'5 Year Outlook'!F2/'5 Year Outlook'!$K2</f>
        <v>3.8451883348391044E-2</v>
      </c>
      <c r="G2" s="5">
        <f>+'5 Year Outlook'!G2/'5 Year Outlook'!$K2</f>
        <v>7.9881983602897846E-2</v>
      </c>
      <c r="H2" s="5">
        <f>+'5 Year Outlook'!H2/'5 Year Outlook'!$K2</f>
        <v>3.8378191472853658E-2</v>
      </c>
      <c r="I2" s="5">
        <f>+'5 Year Outlook'!I2/'5 Year Outlook'!$K2</f>
        <v>0.1577679121851723</v>
      </c>
      <c r="J2" s="5">
        <f>+'5 Year Outlook'!J2/'5 Year Outlook'!$K2</f>
        <v>2.1258683639575129E-2</v>
      </c>
      <c r="K2" s="5">
        <f>+'5 Year Outlook'!K2/'5 Year Outlook'!$K2</f>
        <v>1</v>
      </c>
    </row>
    <row r="3" spans="1:11">
      <c r="A3" s="1" t="s">
        <v>12</v>
      </c>
      <c r="B3" s="5">
        <f>+'5 Year Outlook'!B3/'5 Year Outlook'!$K3</f>
        <v>0.20411730260941655</v>
      </c>
      <c r="C3" s="5">
        <f>+'5 Year Outlook'!C3/'5 Year Outlook'!$K3</f>
        <v>0.22287075496006245</v>
      </c>
      <c r="D3" s="5">
        <f>+'5 Year Outlook'!D3/'5 Year Outlook'!$K3</f>
        <v>0.1402869185668493</v>
      </c>
      <c r="E3" s="5">
        <f>+'5 Year Outlook'!E3/'5 Year Outlook'!$K3</f>
        <v>0.11362881402202427</v>
      </c>
      <c r="F3" s="5">
        <f>+'5 Year Outlook'!F3/'5 Year Outlook'!$K3</f>
        <v>3.4508557447941596E-2</v>
      </c>
      <c r="G3" s="5">
        <f>+'5 Year Outlook'!G3/'5 Year Outlook'!$K3</f>
        <v>7.6195818222039621E-2</v>
      </c>
      <c r="H3" s="5">
        <f>+'5 Year Outlook'!H3/'5 Year Outlook'!$K3</f>
        <v>3.7657861477569221E-2</v>
      </c>
      <c r="I3" s="5">
        <f>+'5 Year Outlook'!I3/'5 Year Outlook'!$K3</f>
        <v>0.14936000037102157</v>
      </c>
      <c r="J3" s="5">
        <f>+'5 Year Outlook'!J3/'5 Year Outlook'!$K3</f>
        <v>2.1373972323075429E-2</v>
      </c>
      <c r="K3" s="5">
        <f>+'5 Year Outlook'!K3/'5 Year Outlook'!$K3</f>
        <v>1</v>
      </c>
    </row>
    <row r="4" spans="1:11">
      <c r="A4" s="1" t="s">
        <v>13</v>
      </c>
      <c r="B4" s="5">
        <f>+'5 Year Outlook'!B4/'5 Year Outlook'!$K4</f>
        <v>0.18645631572272939</v>
      </c>
      <c r="C4" s="5">
        <f>+'5 Year Outlook'!C4/'5 Year Outlook'!$K4</f>
        <v>0.2213294362168759</v>
      </c>
      <c r="D4" s="5">
        <f>+'5 Year Outlook'!D4/'5 Year Outlook'!$K4</f>
        <v>0.14228060035260454</v>
      </c>
      <c r="E4" s="5">
        <f>+'5 Year Outlook'!E4/'5 Year Outlook'!$K4</f>
        <v>0.11429224716090282</v>
      </c>
      <c r="F4" s="5">
        <f>+'5 Year Outlook'!F4/'5 Year Outlook'!$K4</f>
        <v>3.2471399288994694E-2</v>
      </c>
      <c r="G4" s="5">
        <f>+'5 Year Outlook'!G4/'5 Year Outlook'!$K4</f>
        <v>7.4852232556241474E-2</v>
      </c>
      <c r="H4" s="5">
        <f>+'5 Year Outlook'!H4/'5 Year Outlook'!$K4</f>
        <v>3.7922335862656247E-2</v>
      </c>
      <c r="I4" s="5">
        <f>+'5 Year Outlook'!I4/'5 Year Outlook'!$K4</f>
        <v>0.16736143026051817</v>
      </c>
      <c r="J4" s="5">
        <f>+'5 Year Outlook'!J4/'5 Year Outlook'!$K4</f>
        <v>2.3034002578476754E-2</v>
      </c>
      <c r="K4" s="5">
        <f>+'5 Year Outlook'!K4/'5 Year Outlook'!$K4</f>
        <v>1</v>
      </c>
    </row>
    <row r="5" spans="1:11">
      <c r="A5" s="1" t="s">
        <v>14</v>
      </c>
      <c r="B5" s="5">
        <f>+'5 Year Outlook'!B5/'5 Year Outlook'!$K5</f>
        <v>0.17993617830695047</v>
      </c>
      <c r="C5" s="5">
        <f>+'5 Year Outlook'!C5/'5 Year Outlook'!$K5</f>
        <v>0.22765467252257507</v>
      </c>
      <c r="D5" s="5">
        <f>+'5 Year Outlook'!D5/'5 Year Outlook'!$K5</f>
        <v>0.15326820766303242</v>
      </c>
      <c r="E5" s="5">
        <f>+'5 Year Outlook'!E5/'5 Year Outlook'!$K5</f>
        <v>0.11572148937330481</v>
      </c>
      <c r="F5" s="5">
        <f>+'5 Year Outlook'!F5/'5 Year Outlook'!$K5</f>
        <v>3.3457460929805831E-2</v>
      </c>
      <c r="G5" s="5">
        <f>+'5 Year Outlook'!G5/'5 Year Outlook'!$K5</f>
        <v>7.5885352742948955E-2</v>
      </c>
      <c r="H5" s="5">
        <f>+'5 Year Outlook'!H5/'5 Year Outlook'!$K5</f>
        <v>3.9260563855337306E-2</v>
      </c>
      <c r="I5" s="5">
        <f>+'5 Year Outlook'!I5/'5 Year Outlook'!$K5</f>
        <v>0.14853726962264061</v>
      </c>
      <c r="J5" s="5">
        <f>+'5 Year Outlook'!J5/'5 Year Outlook'!$K5</f>
        <v>2.6278804983404527E-2</v>
      </c>
      <c r="K5" s="5">
        <f>+'5 Year Outlook'!K5/'5 Year Outlook'!$K5</f>
        <v>1</v>
      </c>
    </row>
    <row r="6" spans="1:11">
      <c r="A6" s="1" t="s">
        <v>15</v>
      </c>
      <c r="B6" s="5">
        <f>+'5 Year Outlook'!B6/'5 Year Outlook'!$K6</f>
        <v>0.19856278947072517</v>
      </c>
      <c r="C6" s="5">
        <f>+'5 Year Outlook'!C6/'5 Year Outlook'!$K6</f>
        <v>0.21505590067631017</v>
      </c>
      <c r="D6" s="5">
        <f>+'5 Year Outlook'!D6/'5 Year Outlook'!$K6</f>
        <v>0.14824627269556878</v>
      </c>
      <c r="E6" s="5">
        <f>+'5 Year Outlook'!E6/'5 Year Outlook'!$K6</f>
        <v>0.11504776333747113</v>
      </c>
      <c r="F6" s="5">
        <f>+'5 Year Outlook'!F6/'5 Year Outlook'!$K6</f>
        <v>3.505682956417347E-2</v>
      </c>
      <c r="G6" s="5">
        <f>+'5 Year Outlook'!G6/'5 Year Outlook'!$K6</f>
        <v>7.6954899362782561E-2</v>
      </c>
      <c r="H6" s="5">
        <f>+'5 Year Outlook'!H6/'5 Year Outlook'!$K6</f>
        <v>3.8002833611383499E-2</v>
      </c>
      <c r="I6" s="5">
        <f>+'5 Year Outlook'!I6/'5 Year Outlook'!$K6</f>
        <v>0.14751367371548246</v>
      </c>
      <c r="J6" s="5">
        <f>+'5 Year Outlook'!J6/'5 Year Outlook'!$K6</f>
        <v>2.5559037566102758E-2</v>
      </c>
      <c r="K6" s="5">
        <f>+'5 Year Outlook'!K6/'5 Year Outlook'!$K6</f>
        <v>1</v>
      </c>
    </row>
    <row r="7" spans="1:11">
      <c r="A7" s="1" t="s">
        <v>16</v>
      </c>
      <c r="B7" s="5">
        <f>+'5 Year Outlook'!B7/'5 Year Outlook'!$K7</f>
        <v>0.19516341814166538</v>
      </c>
      <c r="C7" s="5">
        <f>+'5 Year Outlook'!C7/'5 Year Outlook'!$K7</f>
        <v>0.21193423923026122</v>
      </c>
      <c r="D7" s="5">
        <f>+'5 Year Outlook'!D7/'5 Year Outlook'!$K7</f>
        <v>0.1504700014379266</v>
      </c>
      <c r="E7" s="5">
        <f>+'5 Year Outlook'!E7/'5 Year Outlook'!$K7</f>
        <v>0.11645986808832309</v>
      </c>
      <c r="F7" s="5">
        <f>+'5 Year Outlook'!F7/'5 Year Outlook'!$K7</f>
        <v>3.4575106306435038E-2</v>
      </c>
      <c r="G7" s="5">
        <f>+'5 Year Outlook'!G7/'5 Year Outlook'!$K7</f>
        <v>7.9717053897644857E-2</v>
      </c>
      <c r="H7" s="5">
        <f>+'5 Year Outlook'!H7/'5 Year Outlook'!$K7</f>
        <v>3.8306010715144535E-2</v>
      </c>
      <c r="I7" s="5">
        <f>+'5 Year Outlook'!I7/'5 Year Outlook'!$K7</f>
        <v>0.1496869164939883</v>
      </c>
      <c r="J7" s="5">
        <f>+'5 Year Outlook'!J7/'5 Year Outlook'!$K7</f>
        <v>2.3687385688611003E-2</v>
      </c>
      <c r="K7" s="5">
        <f>+'5 Year Outlook'!K7/'5 Year Outlook'!$K7</f>
        <v>1</v>
      </c>
    </row>
  </sheetData>
  <pageMargins left="0.7" right="0.7" top="0.75" bottom="0.75" header="0.3" footer="0.3"/>
  <pageSetup scale="5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CF36E-939B-43F1-BE80-FDD10C322ACD}">
  <dimension ref="A1:G70"/>
  <sheetViews>
    <sheetView topLeftCell="A37" workbookViewId="0">
      <selection activeCell="A72" sqref="A72:XFD73"/>
    </sheetView>
  </sheetViews>
  <sheetFormatPr defaultRowHeight="15"/>
  <cols>
    <col min="1" max="1" width="12.28515625" bestFit="1" customWidth="1"/>
    <col min="2" max="2" width="14" customWidth="1"/>
    <col min="3" max="3" width="14.5703125" customWidth="1"/>
    <col min="4" max="4" width="10.42578125" customWidth="1"/>
    <col min="5" max="5" width="18.140625" customWidth="1"/>
    <col min="6" max="6" width="16.28515625" customWidth="1"/>
    <col min="7" max="7" width="9.7109375" customWidth="1"/>
  </cols>
  <sheetData>
    <row r="1" spans="1:7" ht="30.75" customHeight="1">
      <c r="A1" s="201" t="s">
        <v>153</v>
      </c>
      <c r="B1" s="200"/>
      <c r="C1" s="200"/>
      <c r="D1" s="200"/>
      <c r="E1" s="200"/>
      <c r="F1" s="200"/>
      <c r="G1" s="200"/>
    </row>
    <row r="2" spans="1:7" ht="25.5">
      <c r="A2" s="169" t="s">
        <v>25</v>
      </c>
      <c r="B2" s="164" t="s">
        <v>148</v>
      </c>
      <c r="C2" s="164" t="s">
        <v>149</v>
      </c>
      <c r="D2" s="164" t="s">
        <v>150</v>
      </c>
      <c r="E2" s="164" t="s">
        <v>151</v>
      </c>
      <c r="F2" s="164" t="s">
        <v>152</v>
      </c>
      <c r="G2" s="166" t="s">
        <v>110</v>
      </c>
    </row>
    <row r="3" spans="1:7">
      <c r="A3" s="163" t="s">
        <v>27</v>
      </c>
      <c r="B3" s="91">
        <f>'Economic Environment'!B3/'$ County by County'!L2</f>
        <v>0</v>
      </c>
      <c r="C3" s="91">
        <f>'Economic Environment'!C3/'$ County by County'!L2</f>
        <v>46.089764348872897</v>
      </c>
      <c r="D3" s="91">
        <f>'Economic Environment'!D3/'$ County by County'!L2</f>
        <v>0.74839905693395847</v>
      </c>
      <c r="E3" s="91">
        <f>'Economic Environment'!E3/'$ County by County'!L2</f>
        <v>9.8799244624100488</v>
      </c>
      <c r="F3" s="91">
        <f>'Economic Environment'!F3/'$ County by County'!L2</f>
        <v>0</v>
      </c>
      <c r="G3" s="98">
        <f>'Economic Environment'!G3/'$ County by County'!L2</f>
        <v>56.718087868216905</v>
      </c>
    </row>
    <row r="4" spans="1:7">
      <c r="A4" s="163" t="s">
        <v>28</v>
      </c>
      <c r="B4" s="91">
        <f>'Economic Environment'!B4/'$ County by County'!L3</f>
        <v>0</v>
      </c>
      <c r="C4" s="91">
        <f>'Economic Environment'!C4/'$ County by County'!L3</f>
        <v>0</v>
      </c>
      <c r="D4" s="91">
        <f>'Economic Environment'!D4/'$ County by County'!L3</f>
        <v>1.1932256996800412</v>
      </c>
      <c r="E4" s="91">
        <f>'Economic Environment'!E4/'$ County by County'!L3</f>
        <v>9.467912176823214</v>
      </c>
      <c r="F4" s="91">
        <f>'Economic Environment'!F4/'$ County by County'!L3</f>
        <v>6.1279835239601335</v>
      </c>
      <c r="G4" s="98">
        <f>'Economic Environment'!G4/'$ County by County'!L3</f>
        <v>16.78912140046339</v>
      </c>
    </row>
    <row r="5" spans="1:7">
      <c r="A5" s="163" t="s">
        <v>29</v>
      </c>
      <c r="B5" s="91">
        <f>'Economic Environment'!B5/'$ County by County'!L4</f>
        <v>0</v>
      </c>
      <c r="C5" s="91">
        <f>'Economic Environment'!C5/'$ County by County'!L4</f>
        <v>190.68020355664913</v>
      </c>
      <c r="D5" s="91">
        <f>'Economic Environment'!D5/'$ County by County'!L4</f>
        <v>1.5675707415277933</v>
      </c>
      <c r="E5" s="91">
        <f>'Economic Environment'!E5/'$ County by County'!L4</f>
        <v>2.3077284420087238</v>
      </c>
      <c r="F5" s="91">
        <f>'Economic Environment'!F5/'$ County by County'!L4</f>
        <v>103.59850687842523</v>
      </c>
      <c r="G5" s="98">
        <f>'Economic Environment'!G5/'$ County by County'!L4</f>
        <v>298.15400961861087</v>
      </c>
    </row>
    <row r="6" spans="1:7">
      <c r="A6" s="163" t="s">
        <v>30</v>
      </c>
      <c r="B6" s="91">
        <f>'Economic Environment'!B6/'$ County by County'!L5</f>
        <v>0</v>
      </c>
      <c r="C6" s="91">
        <f>'Economic Environment'!C6/'$ County by County'!L5</f>
        <v>4.0732580855220313</v>
      </c>
      <c r="D6" s="91">
        <f>'Economic Environment'!D6/'$ County by County'!L5</f>
        <v>1.0712683597424209</v>
      </c>
      <c r="E6" s="91">
        <f>'Economic Environment'!E6/'$ County by County'!L5</f>
        <v>40.927573981622167</v>
      </c>
      <c r="F6" s="91">
        <f>'Economic Environment'!F6/'$ County by County'!L5</f>
        <v>2.0410607047246945</v>
      </c>
      <c r="G6" s="98">
        <f>'Economic Environment'!G6/'$ County by County'!L5</f>
        <v>48.113161131611314</v>
      </c>
    </row>
    <row r="7" spans="1:7">
      <c r="A7" s="163" t="s">
        <v>31</v>
      </c>
      <c r="B7" s="91">
        <f>'Economic Environment'!B7/'$ County by County'!L6</f>
        <v>0</v>
      </c>
      <c r="C7" s="91">
        <f>'Economic Environment'!C7/'$ County by County'!L6</f>
        <v>28.867780692650175</v>
      </c>
      <c r="D7" s="91">
        <f>'Economic Environment'!D7/'$ County by County'!L6</f>
        <v>0.52162250026512014</v>
      </c>
      <c r="E7" s="91">
        <f>'Economic Environment'!E7/'$ County by County'!L6</f>
        <v>7.8266688223973464</v>
      </c>
      <c r="F7" s="91">
        <f>'Economic Environment'!F7/'$ County by County'!L6</f>
        <v>6.163014963204807</v>
      </c>
      <c r="G7" s="98">
        <f>'Economic Environment'!G7/'$ County by County'!L6</f>
        <v>43.379086978517449</v>
      </c>
    </row>
    <row r="8" spans="1:7">
      <c r="A8" s="163" t="s">
        <v>32</v>
      </c>
      <c r="B8" s="91">
        <f>'Economic Environment'!B8/'$ County by County'!L7</f>
        <v>0.96639754104921638</v>
      </c>
      <c r="C8" s="91">
        <f>'Economic Environment'!C8/'$ County by County'!L7</f>
        <v>1.8303387994471629</v>
      </c>
      <c r="D8" s="91">
        <f>'Economic Environment'!D8/'$ County by County'!L7</f>
        <v>0.3127051126752296</v>
      </c>
      <c r="E8" s="91">
        <f>'Economic Environment'!E8/'$ County by County'!L7</f>
        <v>5.5443790455556918</v>
      </c>
      <c r="F8" s="91">
        <f>'Economic Environment'!F8/'$ County by County'!L7</f>
        <v>0</v>
      </c>
      <c r="G8" s="98">
        <f>'Economic Environment'!G8/'$ County by County'!L7</f>
        <v>8.6538204987273009</v>
      </c>
    </row>
    <row r="9" spans="1:7">
      <c r="A9" s="163" t="s">
        <v>33</v>
      </c>
      <c r="B9" s="91">
        <f>'Economic Environment'!B9/'$ County by County'!L8</f>
        <v>0</v>
      </c>
      <c r="C9" s="91">
        <f>'Economic Environment'!C9/'$ County by County'!L8</f>
        <v>15.785280981267915</v>
      </c>
      <c r="D9" s="91">
        <f>'Economic Environment'!D9/'$ County by County'!L8</f>
        <v>1.5977601493233784</v>
      </c>
      <c r="E9" s="91">
        <f>'Economic Environment'!E9/'$ County by County'!L8</f>
        <v>34.878741417238849</v>
      </c>
      <c r="F9" s="91">
        <f>'Economic Environment'!F9/'$ County by County'!L8</f>
        <v>1.6665555629624691</v>
      </c>
      <c r="G9" s="98">
        <f>'Economic Environment'!G9/'$ County by County'!L8</f>
        <v>53.928338110792616</v>
      </c>
    </row>
    <row r="10" spans="1:7">
      <c r="A10" s="163" t="s">
        <v>34</v>
      </c>
      <c r="B10" s="91">
        <f>'Economic Environment'!B10/'$ County by County'!L9</f>
        <v>0</v>
      </c>
      <c r="C10" s="91">
        <f>'Economic Environment'!C10/'$ County by County'!L9</f>
        <v>7.7326134784622509</v>
      </c>
      <c r="D10" s="91">
        <f>'Economic Environment'!D10/'$ County by County'!L9</f>
        <v>1.5794233441408059</v>
      </c>
      <c r="E10" s="91">
        <f>'Economic Environment'!E10/'$ County by County'!L9</f>
        <v>10.909628300138953</v>
      </c>
      <c r="F10" s="91">
        <f>'Economic Environment'!F10/'$ County by County'!L9</f>
        <v>0</v>
      </c>
      <c r="G10" s="98">
        <f>'Economic Environment'!G10/'$ County by County'!L9</f>
        <v>20.22166512274201</v>
      </c>
    </row>
    <row r="11" spans="1:7">
      <c r="A11" s="163" t="s">
        <v>35</v>
      </c>
      <c r="B11" s="91">
        <f>'Economic Environment'!B11/'$ County by County'!L10</f>
        <v>0</v>
      </c>
      <c r="C11" s="91">
        <f>'Economic Environment'!C11/'$ County by County'!L10</f>
        <v>7.2649981571755413</v>
      </c>
      <c r="D11" s="91">
        <f>'Economic Environment'!D11/'$ County by County'!L10</f>
        <v>1.2627450434976113</v>
      </c>
      <c r="E11" s="91">
        <f>'Economic Environment'!E11/'$ County by County'!L10</f>
        <v>4.740231291854716</v>
      </c>
      <c r="F11" s="91">
        <f>'Economic Environment'!F11/'$ County by County'!L10</f>
        <v>0</v>
      </c>
      <c r="G11" s="98">
        <f>'Economic Environment'!G11/'$ County by County'!L10</f>
        <v>13.267974492527868</v>
      </c>
    </row>
    <row r="12" spans="1:7">
      <c r="A12" s="163" t="s">
        <v>36</v>
      </c>
      <c r="B12" s="91">
        <f>'Economic Environment'!B12/'$ County by County'!L11</f>
        <v>0.6328009244829752</v>
      </c>
      <c r="C12" s="91">
        <f>'Economic Environment'!C12/'$ County by County'!L11</f>
        <v>0</v>
      </c>
      <c r="D12" s="91">
        <f>'Economic Environment'!D12/'$ County by County'!L11</f>
        <v>0.26420649343799296</v>
      </c>
      <c r="E12" s="91">
        <f>'Economic Environment'!E12/'$ County by County'!L11</f>
        <v>4.5746035703839389</v>
      </c>
      <c r="F12" s="91">
        <f>'Economic Environment'!F12/'$ County by County'!L11</f>
        <v>1.8491769320399523</v>
      </c>
      <c r="G12" s="98">
        <f>'Economic Environment'!G12/'$ County by County'!L11</f>
        <v>7.3207879203448591</v>
      </c>
    </row>
    <row r="13" spans="1:7">
      <c r="A13" s="163" t="s">
        <v>37</v>
      </c>
      <c r="B13" s="91">
        <f>'Economic Environment'!B13/'$ County by County'!L12</f>
        <v>0</v>
      </c>
      <c r="C13" s="91">
        <f>'Economic Environment'!C13/'$ County by County'!L12</f>
        <v>0</v>
      </c>
      <c r="D13" s="91">
        <f>'Economic Environment'!D13/'$ County by County'!L12</f>
        <v>1.0453436652026744</v>
      </c>
      <c r="E13" s="91">
        <f>'Economic Environment'!E13/'$ County by County'!L12</f>
        <v>14.757512518533023</v>
      </c>
      <c r="F13" s="91">
        <f>'Economic Environment'!F13/'$ County by County'!L12</f>
        <v>8.4310347721487116</v>
      </c>
      <c r="G13" s="98">
        <f>'Economic Environment'!G13/'$ County by County'!L12</f>
        <v>24.233890955884409</v>
      </c>
    </row>
    <row r="14" spans="1:7">
      <c r="A14" s="163" t="s">
        <v>38</v>
      </c>
      <c r="B14" s="91">
        <f>'Economic Environment'!B14/'$ County by County'!L13</f>
        <v>0</v>
      </c>
      <c r="C14" s="91">
        <f>'Economic Environment'!C14/'$ County by County'!L13</f>
        <v>23.252919078078992</v>
      </c>
      <c r="D14" s="91">
        <f>'Economic Environment'!D14/'$ County by County'!L13</f>
        <v>0.16368594346053986</v>
      </c>
      <c r="E14" s="91">
        <f>'Economic Environment'!E14/'$ County by County'!L13</f>
        <v>6.591836734693878</v>
      </c>
      <c r="F14" s="91">
        <f>'Economic Environment'!F14/'$ County by County'!L13</f>
        <v>2.3227013619946915</v>
      </c>
      <c r="G14" s="98">
        <f>'Economic Environment'!G14/'$ County by County'!L13</f>
        <v>32.331143118228098</v>
      </c>
    </row>
    <row r="15" spans="1:7">
      <c r="A15" s="163" t="s">
        <v>39</v>
      </c>
      <c r="B15" s="91">
        <f>'Economic Environment'!B15/'$ County by County'!L14</f>
        <v>1.1229331012604924</v>
      </c>
      <c r="C15" s="91">
        <f>'Economic Environment'!C15/'$ County by County'!L14</f>
        <v>1.6787007664018416</v>
      </c>
      <c r="D15" s="91">
        <f>'Economic Environment'!D15/'$ County by County'!L14</f>
        <v>0.81196485219393055</v>
      </c>
      <c r="E15" s="91">
        <f>'Economic Environment'!E15/'$ County by County'!L14</f>
        <v>18.522191965413661</v>
      </c>
      <c r="F15" s="91">
        <f>'Economic Environment'!F15/'$ County by County'!L14</f>
        <v>0.41340782122905029</v>
      </c>
      <c r="G15" s="98">
        <f>'Economic Environment'!G15/'$ County by County'!L14</f>
        <v>22.549198506498975</v>
      </c>
    </row>
    <row r="16" spans="1:7">
      <c r="A16" s="163" t="s">
        <v>40</v>
      </c>
      <c r="B16" s="91">
        <f>'Economic Environment'!B16/'$ County by County'!L15</f>
        <v>0</v>
      </c>
      <c r="C16" s="91">
        <f>'Economic Environment'!C16/'$ County by County'!L15</f>
        <v>1.0460361114432619</v>
      </c>
      <c r="D16" s="91">
        <f>'Economic Environment'!D16/'$ County by County'!L15</f>
        <v>1.0057993542986967</v>
      </c>
      <c r="E16" s="91">
        <f>'Economic Environment'!E16/'$ County by County'!L15</f>
        <v>0</v>
      </c>
      <c r="F16" s="91">
        <f>'Economic Environment'!F16/'$ County by County'!L15</f>
        <v>67.816871935908168</v>
      </c>
      <c r="G16" s="98">
        <f>'Economic Environment'!G16/'$ County by County'!L15</f>
        <v>69.868707401650127</v>
      </c>
    </row>
    <row r="17" spans="1:7">
      <c r="A17" s="163" t="s">
        <v>41</v>
      </c>
      <c r="B17" s="91">
        <f>'Economic Environment'!B17/'$ County by County'!L16</f>
        <v>1.4997688968212371E-3</v>
      </c>
      <c r="C17" s="91">
        <f>'Economic Environment'!C17/'$ County by County'!L16</f>
        <v>40.936930714946769</v>
      </c>
      <c r="D17" s="91">
        <f>'Economic Environment'!D17/'$ County by County'!L16</f>
        <v>2.2812445626705919</v>
      </c>
      <c r="E17" s="91">
        <f>'Economic Environment'!E17/'$ County by County'!L16</f>
        <v>24.656057625284074</v>
      </c>
      <c r="F17" s="91">
        <f>'Economic Environment'!F17/'$ County by County'!L16</f>
        <v>1.944301465290224</v>
      </c>
      <c r="G17" s="98">
        <f>'Economic Environment'!G17/'$ County by County'!L16</f>
        <v>69.820034137088484</v>
      </c>
    </row>
    <row r="18" spans="1:7">
      <c r="A18" s="163" t="s">
        <v>42</v>
      </c>
      <c r="B18" s="91">
        <f>'Economic Environment'!B18/'$ County by County'!L17</f>
        <v>0</v>
      </c>
      <c r="C18" s="91">
        <f>'Economic Environment'!C18/'$ County by County'!L17</f>
        <v>12.137573752078142</v>
      </c>
      <c r="D18" s="91">
        <f>'Economic Environment'!D18/'$ County by County'!L17</f>
        <v>0</v>
      </c>
      <c r="E18" s="91">
        <f>'Economic Environment'!E18/'$ County by County'!L17</f>
        <v>18.062511766826962</v>
      </c>
      <c r="F18" s="91">
        <f>'Economic Environment'!F18/'$ County by County'!L17</f>
        <v>44.955807786687771</v>
      </c>
      <c r="G18" s="98">
        <f>'Economic Environment'!G18/'$ County by County'!L17</f>
        <v>75.155893305592869</v>
      </c>
    </row>
    <row r="19" spans="1:7">
      <c r="A19" s="163" t="s">
        <v>43</v>
      </c>
      <c r="B19" s="91">
        <f>'Economic Environment'!B19/'$ County by County'!L18</f>
        <v>0</v>
      </c>
      <c r="C19" s="91">
        <f>'Economic Environment'!C19/'$ County by County'!L18</f>
        <v>0</v>
      </c>
      <c r="D19" s="91">
        <f>'Economic Environment'!D19/'$ County by County'!L18</f>
        <v>1.17587987485379</v>
      </c>
      <c r="E19" s="91">
        <f>'Economic Environment'!E19/'$ County by County'!L18</f>
        <v>0</v>
      </c>
      <c r="F19" s="91">
        <f>'Economic Environment'!F19/'$ County by County'!L18</f>
        <v>22.775345435872076</v>
      </c>
      <c r="G19" s="98">
        <f>'Economic Environment'!G19/'$ County by County'!L18</f>
        <v>23.951225310725867</v>
      </c>
    </row>
    <row r="20" spans="1:7">
      <c r="A20" s="163" t="s">
        <v>44</v>
      </c>
      <c r="B20" s="91">
        <f>'Economic Environment'!B20/'$ County by County'!L19</f>
        <v>0</v>
      </c>
      <c r="C20" s="91">
        <f>'Economic Environment'!C20/'$ County by County'!L19</f>
        <v>104.09415344132884</v>
      </c>
      <c r="D20" s="91">
        <f>'Economic Environment'!D20/'$ County by County'!L19</f>
        <v>4.2990708000986757</v>
      </c>
      <c r="E20" s="91">
        <f>'Economic Environment'!E20/'$ County by County'!L19</f>
        <v>0</v>
      </c>
      <c r="F20" s="91">
        <f>'Economic Environment'!F20/'$ County by County'!L19</f>
        <v>22.194227448400625</v>
      </c>
      <c r="G20" s="98">
        <f>'Economic Environment'!G20/'$ County by County'!L19</f>
        <v>130.58745168982813</v>
      </c>
    </row>
    <row r="21" spans="1:7">
      <c r="A21" s="163" t="s">
        <v>45</v>
      </c>
      <c r="B21" s="91">
        <f>'Economic Environment'!B21/'$ County by County'!L20</f>
        <v>0</v>
      </c>
      <c r="C21" s="91">
        <f>'Economic Environment'!C21/'$ County by County'!L20</f>
        <v>9.0203468495534889</v>
      </c>
      <c r="D21" s="91">
        <f>'Economic Environment'!D21/'$ County by County'!L20</f>
        <v>3.2087934856929738</v>
      </c>
      <c r="E21" s="91">
        <f>'Economic Environment'!E21/'$ County by County'!L20</f>
        <v>6.3478855437913104</v>
      </c>
      <c r="F21" s="91">
        <f>'Economic Environment'!F21/'$ County by County'!L20</f>
        <v>0</v>
      </c>
      <c r="G21" s="98">
        <f>'Economic Environment'!G21/'$ County by County'!L20</f>
        <v>18.577025879037773</v>
      </c>
    </row>
    <row r="22" spans="1:7">
      <c r="A22" s="163" t="s">
        <v>46</v>
      </c>
      <c r="B22" s="91">
        <f>'Economic Environment'!B22/'$ County by County'!L21</f>
        <v>0</v>
      </c>
      <c r="C22" s="91">
        <f>'Economic Environment'!C22/'$ County by County'!L21</f>
        <v>3.1317928471899674</v>
      </c>
      <c r="D22" s="91">
        <f>'Economic Environment'!D22/'$ County by County'!L21</f>
        <v>1.5427891314444961</v>
      </c>
      <c r="E22" s="91">
        <f>'Economic Environment'!E22/'$ County by County'!L21</f>
        <v>21.828553181607059</v>
      </c>
      <c r="F22" s="91">
        <f>'Economic Environment'!F22/'$ County by County'!L21</f>
        <v>0</v>
      </c>
      <c r="G22" s="98">
        <f>'Economic Environment'!G22/'$ County by County'!L21</f>
        <v>26.503135160241523</v>
      </c>
    </row>
    <row r="23" spans="1:7">
      <c r="A23" s="163" t="s">
        <v>47</v>
      </c>
      <c r="B23" s="91">
        <f>'Economic Environment'!B23/'$ County by County'!L22</f>
        <v>0</v>
      </c>
      <c r="C23" s="91">
        <f>'Economic Environment'!C23/'$ County by County'!L22</f>
        <v>191.30740429433789</v>
      </c>
      <c r="D23" s="91">
        <f>'Economic Environment'!D23/'$ County by County'!L22</f>
        <v>0.12225873003744174</v>
      </c>
      <c r="E23" s="91">
        <f>'Economic Environment'!E23/'$ County by County'!L22</f>
        <v>10.787728279972491</v>
      </c>
      <c r="F23" s="91">
        <f>'Economic Environment'!F23/'$ County by County'!L22</f>
        <v>0.74020019867043629</v>
      </c>
      <c r="G23" s="98">
        <f>'Economic Environment'!G23/'$ County by County'!L22</f>
        <v>202.95759150301825</v>
      </c>
    </row>
    <row r="24" spans="1:7">
      <c r="A24" s="163" t="s">
        <v>48</v>
      </c>
      <c r="B24" s="91">
        <f>'Economic Environment'!B24/'$ County by County'!L23</f>
        <v>0</v>
      </c>
      <c r="C24" s="91">
        <f>'Economic Environment'!C24/'$ County by County'!L23</f>
        <v>93.377001902190585</v>
      </c>
      <c r="D24" s="91">
        <f>'Economic Environment'!D24/'$ County by County'!L23</f>
        <v>2.3448487451678224</v>
      </c>
      <c r="E24" s="91">
        <f>'Economic Environment'!E24/'$ County by County'!L23</f>
        <v>21.560593974351107</v>
      </c>
      <c r="F24" s="91">
        <f>'Economic Environment'!F24/'$ County by County'!L23</f>
        <v>0</v>
      </c>
      <c r="G24" s="98">
        <f>'Economic Environment'!G24/'$ County by County'!L23</f>
        <v>117.28244462170952</v>
      </c>
    </row>
    <row r="25" spans="1:7">
      <c r="A25" s="163" t="s">
        <v>49</v>
      </c>
      <c r="B25" s="91">
        <f>'Economic Environment'!B25/'$ County by County'!L24</f>
        <v>0</v>
      </c>
      <c r="C25" s="91">
        <f>'Economic Environment'!C25/'$ County by County'!L24</f>
        <v>23.168042010502624</v>
      </c>
      <c r="D25" s="91">
        <f>'Economic Environment'!D25/'$ County by County'!L24</f>
        <v>3.4808020186864899</v>
      </c>
      <c r="E25" s="91">
        <f>'Economic Environment'!E25/'$ County by County'!L24</f>
        <v>13.142603832776375</v>
      </c>
      <c r="F25" s="91">
        <f>'Economic Environment'!F25/'$ County by County'!L24</f>
        <v>0</v>
      </c>
      <c r="G25" s="98">
        <f>'Economic Environment'!G25/'$ County by County'!L24</f>
        <v>39.791447861965494</v>
      </c>
    </row>
    <row r="26" spans="1:7">
      <c r="A26" s="163" t="s">
        <v>50</v>
      </c>
      <c r="B26" s="91">
        <f>'Economic Environment'!B26/'$ County by County'!L25</f>
        <v>0</v>
      </c>
      <c r="C26" s="91">
        <f>'Economic Environment'!C26/'$ County by County'!L25</f>
        <v>0</v>
      </c>
      <c r="D26" s="91">
        <f>'Economic Environment'!D26/'$ County by County'!L25</f>
        <v>0</v>
      </c>
      <c r="E26" s="91">
        <f>'Economic Environment'!E26/'$ County by County'!L25</f>
        <v>20.866841683074455</v>
      </c>
      <c r="F26" s="91">
        <f>'Economic Environment'!F26/'$ County by County'!L25</f>
        <v>0</v>
      </c>
      <c r="G26" s="98">
        <f>'Economic Environment'!G26/'$ County by County'!L25</f>
        <v>20.866841683074455</v>
      </c>
    </row>
    <row r="27" spans="1:7">
      <c r="A27" s="163" t="s">
        <v>51</v>
      </c>
      <c r="B27" s="91">
        <f>'Economic Environment'!B27/'$ County by County'!L26</f>
        <v>5.8226950354609928</v>
      </c>
      <c r="C27" s="91">
        <f>'Economic Environment'!C27/'$ County by County'!L26</f>
        <v>0</v>
      </c>
      <c r="D27" s="91">
        <f>'Economic Environment'!D27/'$ County by County'!L26</f>
        <v>1.4785825844278875</v>
      </c>
      <c r="E27" s="91">
        <f>'Economic Environment'!E27/'$ County by County'!L26</f>
        <v>12.194792226745525</v>
      </c>
      <c r="F27" s="91">
        <f>'Economic Environment'!F27/'$ County by County'!L26</f>
        <v>0</v>
      </c>
      <c r="G27" s="98">
        <f>'Economic Environment'!G27/'$ County by County'!L26</f>
        <v>19.496069846634406</v>
      </c>
    </row>
    <row r="28" spans="1:7">
      <c r="A28" s="163" t="s">
        <v>52</v>
      </c>
      <c r="B28" s="91">
        <f>'Economic Environment'!B28/'$ County by County'!L27</f>
        <v>0</v>
      </c>
      <c r="C28" s="91">
        <f>'Economic Environment'!C28/'$ County by County'!L27</f>
        <v>9.7073707128797793</v>
      </c>
      <c r="D28" s="91">
        <f>'Economic Environment'!D28/'$ County by County'!L27</f>
        <v>0.83794438152208572</v>
      </c>
      <c r="E28" s="91">
        <f>'Economic Environment'!E28/'$ County by County'!L27</f>
        <v>8.2317766463971154</v>
      </c>
      <c r="F28" s="91">
        <f>'Economic Environment'!F28/'$ County by County'!L27</f>
        <v>0</v>
      </c>
      <c r="G28" s="98">
        <f>'Economic Environment'!G28/'$ County by County'!L27</f>
        <v>18.77709174079898</v>
      </c>
    </row>
    <row r="29" spans="1:7">
      <c r="A29" s="163" t="s">
        <v>53</v>
      </c>
      <c r="B29" s="91">
        <f>'Economic Environment'!B29/'$ County by County'!L28</f>
        <v>0</v>
      </c>
      <c r="C29" s="91">
        <f>'Economic Environment'!C29/'$ County by County'!L28</f>
        <v>16.698456989563141</v>
      </c>
      <c r="D29" s="91">
        <f>'Economic Environment'!D29/'$ County by County'!L28</f>
        <v>1.5853159450938925</v>
      </c>
      <c r="E29" s="91">
        <f>'Economic Environment'!E29/'$ County by County'!L28</f>
        <v>7.7984002036460476</v>
      </c>
      <c r="F29" s="91">
        <f>'Economic Environment'!F29/'$ County by County'!L28</f>
        <v>0</v>
      </c>
      <c r="G29" s="98">
        <f>'Economic Environment'!G29/'$ County by County'!L28</f>
        <v>26.08217313830308</v>
      </c>
    </row>
    <row r="30" spans="1:7">
      <c r="A30" s="163" t="s">
        <v>54</v>
      </c>
      <c r="B30" s="91">
        <f>'Economic Environment'!B30/'$ County by County'!L29</f>
        <v>0.14336454235548124</v>
      </c>
      <c r="C30" s="91">
        <f>'Economic Environment'!C30/'$ County by County'!L29</f>
        <v>36.547524037520425</v>
      </c>
      <c r="D30" s="91">
        <f>'Economic Environment'!D30/'$ County by County'!L29</f>
        <v>0.59610005640534125</v>
      </c>
      <c r="E30" s="91">
        <f>'Economic Environment'!E30/'$ County by County'!L29</f>
        <v>9.2012981928540665</v>
      </c>
      <c r="F30" s="91">
        <f>'Economic Environment'!F30/'$ County by County'!L29</f>
        <v>3.4470659797491776</v>
      </c>
      <c r="G30" s="98">
        <f>'Economic Environment'!G30/'$ County by County'!L29</f>
        <v>49.935352808884495</v>
      </c>
    </row>
    <row r="31" spans="1:7">
      <c r="A31" s="163" t="s">
        <v>55</v>
      </c>
      <c r="B31" s="91">
        <f>'Economic Environment'!B31/'$ County by County'!L30</f>
        <v>0</v>
      </c>
      <c r="C31" s="91">
        <f>'Economic Environment'!C31/'$ County by County'!L30</f>
        <v>2.0921820880752104</v>
      </c>
      <c r="D31" s="91">
        <f>'Economic Environment'!D31/'$ County by County'!L30</f>
        <v>2.3250371103414151</v>
      </c>
      <c r="E31" s="91">
        <f>'Economic Environment'!E31/'$ County by County'!L30</f>
        <v>0</v>
      </c>
      <c r="F31" s="91">
        <f>'Economic Environment'!F31/'$ County by County'!L30</f>
        <v>21.318208807521028</v>
      </c>
      <c r="G31" s="98">
        <f>'Economic Environment'!G31/'$ County by County'!L30</f>
        <v>25.735428005937656</v>
      </c>
    </row>
    <row r="32" spans="1:7">
      <c r="A32" s="163" t="s">
        <v>56</v>
      </c>
      <c r="B32" s="91">
        <f>'Economic Environment'!B32/'$ County by County'!L31</f>
        <v>0</v>
      </c>
      <c r="C32" s="91">
        <f>'Economic Environment'!C32/'$ County by County'!L31</f>
        <v>0</v>
      </c>
      <c r="D32" s="91">
        <f>'Economic Environment'!D32/'$ County by County'!L31</f>
        <v>2.9104939514775579</v>
      </c>
      <c r="E32" s="91">
        <f>'Economic Environment'!E32/'$ County by County'!L31</f>
        <v>2.334823646299056E-2</v>
      </c>
      <c r="F32" s="91">
        <f>'Economic Environment'!F32/'$ County by County'!L31</f>
        <v>0</v>
      </c>
      <c r="G32" s="98">
        <f>'Economic Environment'!G32/'$ County by County'!L31</f>
        <v>2.9338421879405487</v>
      </c>
    </row>
    <row r="33" spans="1:7">
      <c r="A33" s="163" t="s">
        <v>57</v>
      </c>
      <c r="B33" s="91">
        <f>'Economic Environment'!B33/'$ County by County'!L32</f>
        <v>5.6765440913959297E-2</v>
      </c>
      <c r="C33" s="91">
        <f>'Economic Environment'!C33/'$ County by County'!L32</f>
        <v>30.326054186996707</v>
      </c>
      <c r="D33" s="91">
        <f>'Economic Environment'!D33/'$ County by County'!L32</f>
        <v>1.4530723154428973</v>
      </c>
      <c r="E33" s="91">
        <f>'Economic Environment'!E33/'$ County by County'!L32</f>
        <v>7.8801618469594192</v>
      </c>
      <c r="F33" s="91">
        <f>'Economic Environment'!F33/'$ County by County'!L32</f>
        <v>0</v>
      </c>
      <c r="G33" s="98">
        <f>'Economic Environment'!G33/'$ County by County'!L32</f>
        <v>39.716053790312984</v>
      </c>
    </row>
    <row r="34" spans="1:7">
      <c r="A34" s="163" t="s">
        <v>58</v>
      </c>
      <c r="B34" s="91">
        <f>'Economic Environment'!B34/'$ County by County'!L33</f>
        <v>0</v>
      </c>
      <c r="C34" s="91">
        <f>'Economic Environment'!C34/'$ County by County'!L33</f>
        <v>0.82848538772157965</v>
      </c>
      <c r="D34" s="91">
        <f>'Economic Environment'!D34/'$ County by County'!L33</f>
        <v>1.7358154814865512</v>
      </c>
      <c r="E34" s="91">
        <f>'Economic Environment'!E34/'$ County by County'!L33</f>
        <v>58.768119909657109</v>
      </c>
      <c r="F34" s="91">
        <f>'Economic Environment'!F34/'$ County by County'!L33</f>
        <v>0</v>
      </c>
      <c r="G34" s="98">
        <f>'Economic Environment'!G34/'$ County by County'!L33</f>
        <v>61.332420778865242</v>
      </c>
    </row>
    <row r="35" spans="1:7">
      <c r="A35" s="163" t="s">
        <v>59</v>
      </c>
      <c r="B35" s="91">
        <f>'Economic Environment'!B35/'$ County by County'!L34</f>
        <v>0</v>
      </c>
      <c r="C35" s="91">
        <f>'Economic Environment'!C35/'$ County by County'!L34</f>
        <v>0.29284113692652436</v>
      </c>
      <c r="D35" s="91">
        <f>'Economic Environment'!D35/'$ County by County'!L34</f>
        <v>0.86095058379525891</v>
      </c>
      <c r="E35" s="91">
        <f>'Economic Environment'!E35/'$ County by County'!L34</f>
        <v>50.814364901521408</v>
      </c>
      <c r="F35" s="91">
        <f>'Economic Environment'!F35/'$ County by County'!L34</f>
        <v>8.796320320792546</v>
      </c>
      <c r="G35" s="98">
        <f>'Economic Environment'!G35/'$ County by County'!L34</f>
        <v>60.764476943035739</v>
      </c>
    </row>
    <row r="36" spans="1:7">
      <c r="A36" s="163" t="s">
        <v>60</v>
      </c>
      <c r="B36" s="91">
        <f>'Economic Environment'!B36/'$ County by County'!L35</f>
        <v>0</v>
      </c>
      <c r="C36" s="91">
        <f>'Economic Environment'!C36/'$ County by County'!L35</f>
        <v>9.3828031737227331</v>
      </c>
      <c r="D36" s="91">
        <f>'Economic Environment'!D36/'$ County by County'!L35</f>
        <v>0.41023561756158733</v>
      </c>
      <c r="E36" s="91">
        <f>'Economic Environment'!E36/'$ County by County'!L35</f>
        <v>15.756559670087182</v>
      </c>
      <c r="F36" s="91">
        <f>'Economic Environment'!F36/'$ County by County'!L35</f>
        <v>9.0436628040177977E-3</v>
      </c>
      <c r="G36" s="98">
        <f>'Economic Environment'!G36/'$ County by County'!L35</f>
        <v>25.55864212417552</v>
      </c>
    </row>
    <row r="37" spans="1:7">
      <c r="A37" s="163" t="s">
        <v>61</v>
      </c>
      <c r="B37" s="91">
        <f>'Economic Environment'!B37/'$ County by County'!L36</f>
        <v>0</v>
      </c>
      <c r="C37" s="91">
        <f>'Economic Environment'!C37/'$ County by County'!L36</f>
        <v>30.027179484242655</v>
      </c>
      <c r="D37" s="91">
        <f>'Economic Environment'!D37/'$ County by County'!L36</f>
        <v>0.36733536826311297</v>
      </c>
      <c r="E37" s="91">
        <f>'Economic Environment'!E37/'$ County by County'!L36</f>
        <v>13.501370141509705</v>
      </c>
      <c r="F37" s="91">
        <f>'Economic Environment'!F37/'$ County by County'!L36</f>
        <v>0.5080633615283735</v>
      </c>
      <c r="G37" s="98">
        <f>'Economic Environment'!G37/'$ County by County'!L36</f>
        <v>44.403948355543847</v>
      </c>
    </row>
    <row r="38" spans="1:7">
      <c r="A38" s="163" t="s">
        <v>62</v>
      </c>
      <c r="B38" s="91">
        <f>'Economic Environment'!B38/'$ County by County'!L37</f>
        <v>0.3713628737855984</v>
      </c>
      <c r="C38" s="91">
        <f>'Economic Environment'!C38/'$ County by County'!L37</f>
        <v>12.869044352359682</v>
      </c>
      <c r="D38" s="91">
        <f>'Economic Environment'!D38/'$ County by County'!L37</f>
        <v>0.99779089194474446</v>
      </c>
      <c r="E38" s="91">
        <f>'Economic Environment'!E38/'$ County by County'!L37</f>
        <v>2.2056276680363598</v>
      </c>
      <c r="F38" s="91">
        <f>'Economic Environment'!F38/'$ County by County'!L37</f>
        <v>8.6221591599831893</v>
      </c>
      <c r="G38" s="98">
        <f>'Economic Environment'!G38/'$ County by County'!L37</f>
        <v>25.065984946109573</v>
      </c>
    </row>
    <row r="39" spans="1:7">
      <c r="A39" s="163" t="s">
        <v>63</v>
      </c>
      <c r="B39" s="91">
        <f>'Economic Environment'!B39/'$ County by County'!L38</f>
        <v>0</v>
      </c>
      <c r="C39" s="91">
        <f>'Economic Environment'!C39/'$ County by County'!L38</f>
        <v>7.2409118615140802</v>
      </c>
      <c r="D39" s="91">
        <f>'Economic Environment'!D39/'$ County by County'!L38</f>
        <v>2.1809581860295015</v>
      </c>
      <c r="E39" s="91">
        <f>'Economic Environment'!E39/'$ County by County'!L38</f>
        <v>8.0403754723881509</v>
      </c>
      <c r="F39" s="91">
        <f>'Economic Environment'!F39/'$ County by County'!L38</f>
        <v>0.20404729976837743</v>
      </c>
      <c r="G39" s="98">
        <f>'Economic Environment'!G39/'$ County by County'!L38</f>
        <v>17.666292819700111</v>
      </c>
    </row>
    <row r="40" spans="1:7">
      <c r="A40" s="163" t="s">
        <v>64</v>
      </c>
      <c r="B40" s="91">
        <f>'Economic Environment'!B40/'$ County by County'!L39</f>
        <v>0</v>
      </c>
      <c r="C40" s="91">
        <f>'Economic Environment'!C40/'$ County by County'!L39</f>
        <v>0</v>
      </c>
      <c r="D40" s="91">
        <f>'Economic Environment'!D40/'$ County by County'!L39</f>
        <v>1.1802959054937492</v>
      </c>
      <c r="E40" s="91">
        <f>'Economic Environment'!E40/'$ County by County'!L39</f>
        <v>42.700309668539973</v>
      </c>
      <c r="F40" s="91">
        <f>'Economic Environment'!F40/'$ County by County'!L39</f>
        <v>0.43009519440302785</v>
      </c>
      <c r="G40" s="98">
        <f>'Economic Environment'!G40/'$ County by County'!L39</f>
        <v>44.310700768436746</v>
      </c>
    </row>
    <row r="41" spans="1:7">
      <c r="A41" s="163" t="s">
        <v>65</v>
      </c>
      <c r="B41" s="91">
        <f>'Economic Environment'!B41/'$ County by County'!L40</f>
        <v>0</v>
      </c>
      <c r="C41" s="91">
        <f>'Economic Environment'!C41/'$ County by County'!L40</f>
        <v>5.2348144707643085</v>
      </c>
      <c r="D41" s="91">
        <f>'Economic Environment'!D41/'$ County by County'!L40</f>
        <v>3.2299117510450532</v>
      </c>
      <c r="E41" s="91">
        <f>'Economic Environment'!E41/'$ County by County'!L40</f>
        <v>13.31459978324818</v>
      </c>
      <c r="F41" s="91">
        <f>'Economic Environment'!F41/'$ County by County'!L40</f>
        <v>0.4876915931258709</v>
      </c>
      <c r="G41" s="98">
        <f>'Economic Environment'!G41/'$ County by County'!L40</f>
        <v>22.267017598183415</v>
      </c>
    </row>
    <row r="42" spans="1:7">
      <c r="A42" s="163" t="s">
        <v>66</v>
      </c>
      <c r="B42" s="91">
        <f>'Economic Environment'!B42/'$ County by County'!L41</f>
        <v>0.82975850231301962</v>
      </c>
      <c r="C42" s="91">
        <f>'Economic Environment'!C42/'$ County by County'!L41</f>
        <v>40.023645405686828</v>
      </c>
      <c r="D42" s="91">
        <f>'Economic Environment'!D42/'$ County by County'!L41</f>
        <v>0.69146541859418298</v>
      </c>
      <c r="E42" s="91">
        <f>'Economic Environment'!E42/'$ County by County'!L41</f>
        <v>9.3280040782901548</v>
      </c>
      <c r="F42" s="91">
        <f>'Economic Environment'!F42/'$ County by County'!L41</f>
        <v>2.5543546051596877</v>
      </c>
      <c r="G42" s="98">
        <f>'Economic Environment'!G42/'$ County by County'!L41</f>
        <v>53.427228010043876</v>
      </c>
    </row>
    <row r="43" spans="1:7">
      <c r="A43" s="163" t="s">
        <v>67</v>
      </c>
      <c r="B43" s="91">
        <f>'Economic Environment'!B43/'$ County by County'!L42</f>
        <v>0</v>
      </c>
      <c r="C43" s="91">
        <f>'Economic Environment'!C43/'$ County by County'!L42</f>
        <v>6.2429001308454559</v>
      </c>
      <c r="D43" s="91">
        <f>'Economic Environment'!D43/'$ County by County'!L42</f>
        <v>1.3106992644595681</v>
      </c>
      <c r="E43" s="91">
        <f>'Economic Environment'!E43/'$ County by County'!L42</f>
        <v>3.2857699124165753</v>
      </c>
      <c r="F43" s="91">
        <f>'Economic Environment'!F43/'$ County by County'!L42</f>
        <v>0</v>
      </c>
      <c r="G43" s="98">
        <f>'Economic Environment'!G43/'$ County by County'!L42</f>
        <v>10.839369307721601</v>
      </c>
    </row>
    <row r="44" spans="1:7">
      <c r="A44" s="163" t="s">
        <v>68</v>
      </c>
      <c r="B44" s="91">
        <f>'Economic Environment'!B44/'$ County by County'!L43</f>
        <v>0</v>
      </c>
      <c r="C44" s="91">
        <f>'Economic Environment'!C44/'$ County by County'!L43</f>
        <v>2.1855027381683678</v>
      </c>
      <c r="D44" s="91">
        <f>'Economic Environment'!D44/'$ County by County'!L43</f>
        <v>1.2627007881219694</v>
      </c>
      <c r="E44" s="91">
        <f>'Economic Environment'!E44/'$ County by County'!L43</f>
        <v>5.3299329508175299</v>
      </c>
      <c r="F44" s="91">
        <f>'Economic Environment'!F44/'$ County by County'!L43</f>
        <v>21.894740625530968</v>
      </c>
      <c r="G44" s="98">
        <f>'Economic Environment'!G44/'$ County by County'!L43</f>
        <v>30.672877102638836</v>
      </c>
    </row>
    <row r="45" spans="1:7">
      <c r="A45" s="163" t="s">
        <v>69</v>
      </c>
      <c r="B45" s="91">
        <f>'Economic Environment'!B45/'$ County by County'!L44</f>
        <v>25.486528538020011</v>
      </c>
      <c r="C45" s="91">
        <f>'Economic Environment'!C45/'$ County by County'!L44</f>
        <v>0</v>
      </c>
      <c r="D45" s="91">
        <f>'Economic Environment'!D45/'$ County by County'!L44</f>
        <v>0</v>
      </c>
      <c r="E45" s="91">
        <f>'Economic Environment'!E45/'$ County by County'!L44</f>
        <v>122.98588455740688</v>
      </c>
      <c r="F45" s="91">
        <f>'Economic Environment'!F45/'$ County by County'!L44</f>
        <v>16.585636297685642</v>
      </c>
      <c r="G45" s="98">
        <f>'Economic Environment'!G45/'$ County by County'!L44</f>
        <v>165.05804939311253</v>
      </c>
    </row>
    <row r="46" spans="1:7">
      <c r="A46" s="163" t="s">
        <v>70</v>
      </c>
      <c r="B46" s="91">
        <f>'Economic Environment'!B46/'$ County by County'!L45</f>
        <v>0.52023046209470791</v>
      </c>
      <c r="C46" s="91">
        <f>'Economic Environment'!C46/'$ County by County'!L45</f>
        <v>446.59920144624067</v>
      </c>
      <c r="D46" s="91">
        <f>'Economic Environment'!D46/'$ County by County'!L45</f>
        <v>8.0984145976667659</v>
      </c>
      <c r="E46" s="91">
        <f>'Economic Environment'!E46/'$ County by County'!L45</f>
        <v>8.2791686717215729</v>
      </c>
      <c r="F46" s="91">
        <f>'Economic Environment'!F46/'$ County by County'!L45</f>
        <v>0</v>
      </c>
      <c r="G46" s="98">
        <f>'Economic Environment'!G46/'$ County by County'!L45</f>
        <v>463.49701517772371</v>
      </c>
    </row>
    <row r="47" spans="1:7">
      <c r="A47" s="163" t="s">
        <v>71</v>
      </c>
      <c r="B47" s="91">
        <f>'Economic Environment'!B47/'$ County by County'!L46</f>
        <v>0</v>
      </c>
      <c r="C47" s="91">
        <f>'Economic Environment'!C47/'$ County by County'!L46</f>
        <v>64.19112309833946</v>
      </c>
      <c r="D47" s="91">
        <f>'Economic Environment'!D47/'$ County by County'!L46</f>
        <v>0.64666401511385108</v>
      </c>
      <c r="E47" s="91">
        <f>'Economic Environment'!E47/'$ County by County'!L46</f>
        <v>4.1483295217261613</v>
      </c>
      <c r="F47" s="91">
        <f>'Economic Environment'!F47/'$ County by County'!L46</f>
        <v>0</v>
      </c>
      <c r="G47" s="98">
        <f>'Economic Environment'!G47/'$ County by County'!L46</f>
        <v>68.986116635179471</v>
      </c>
    </row>
    <row r="48" spans="1:7">
      <c r="A48" s="163" t="s">
        <v>72</v>
      </c>
      <c r="B48" s="91">
        <f>'Economic Environment'!B48/'$ County by County'!L47</f>
        <v>0</v>
      </c>
      <c r="C48" s="91">
        <f>'Economic Environment'!C48/'$ County by County'!L47</f>
        <v>50.131511908659355</v>
      </c>
      <c r="D48" s="91">
        <f>'Economic Environment'!D48/'$ County by County'!L47</f>
        <v>0.85104968079882137</v>
      </c>
      <c r="E48" s="91">
        <f>'Economic Environment'!E48/'$ County by County'!L47</f>
        <v>0</v>
      </c>
      <c r="F48" s="91">
        <f>'Economic Environment'!F48/'$ County by County'!L47</f>
        <v>0.48261785889670977</v>
      </c>
      <c r="G48" s="98">
        <f>'Economic Environment'!G48/'$ County by County'!L47</f>
        <v>51.465179448354888</v>
      </c>
    </row>
    <row r="49" spans="1:7">
      <c r="A49" s="163" t="s">
        <v>73</v>
      </c>
      <c r="B49" s="91">
        <f>'Economic Environment'!B49/'$ County by County'!L48</f>
        <v>0</v>
      </c>
      <c r="C49" s="91">
        <f>'Economic Environment'!C49/'$ County by County'!L48</f>
        <v>6.6546912980068056</v>
      </c>
      <c r="D49" s="91">
        <f>'Economic Environment'!D49/'$ County by County'!L48</f>
        <v>1.5925862907146329</v>
      </c>
      <c r="E49" s="91">
        <f>'Economic Environment'!E49/'$ County by County'!L48</f>
        <v>13.831526494895479</v>
      </c>
      <c r="F49" s="91">
        <f>'Economic Environment'!F49/'$ County by County'!L48</f>
        <v>0</v>
      </c>
      <c r="G49" s="98">
        <f>'Economic Environment'!G49/'$ County by County'!L48</f>
        <v>22.078804083616919</v>
      </c>
    </row>
    <row r="50" spans="1:7">
      <c r="A50" s="163" t="s">
        <v>74</v>
      </c>
      <c r="B50" s="91">
        <f>'Economic Environment'!B50/'$ County by County'!L49</f>
        <v>0</v>
      </c>
      <c r="C50" s="91">
        <f>'Economic Environment'!C50/'$ County by County'!L49</f>
        <v>243.31541997747129</v>
      </c>
      <c r="D50" s="91">
        <f>'Economic Environment'!D50/'$ County by County'!L49</f>
        <v>0.34574770907541025</v>
      </c>
      <c r="E50" s="91">
        <f>'Economic Environment'!E50/'$ County by County'!L49</f>
        <v>30.544778061923463</v>
      </c>
      <c r="F50" s="91">
        <f>'Economic Environment'!F50/'$ County by County'!L49</f>
        <v>2.915844673790605</v>
      </c>
      <c r="G50" s="98">
        <f>'Economic Environment'!G50/'$ County by County'!L49</f>
        <v>277.1217904222608</v>
      </c>
    </row>
    <row r="51" spans="1:7">
      <c r="A51" s="163" t="s">
        <v>75</v>
      </c>
      <c r="B51" s="91">
        <f>'Economic Environment'!B51/'$ County by County'!L50</f>
        <v>0</v>
      </c>
      <c r="C51" s="91">
        <f>'Economic Environment'!C51/'$ County by County'!L50</f>
        <v>255.38400658740454</v>
      </c>
      <c r="D51" s="91">
        <f>'Economic Environment'!D51/'$ County by County'!L50</f>
        <v>0.50371726290971341</v>
      </c>
      <c r="E51" s="91">
        <f>'Economic Environment'!E51/'$ County by County'!L50</f>
        <v>46.798758345329283</v>
      </c>
      <c r="F51" s="91">
        <f>'Economic Environment'!F51/'$ County by County'!L50</f>
        <v>9.3823745460792498</v>
      </c>
      <c r="G51" s="98">
        <f>'Economic Environment'!G51/'$ County by County'!L50</f>
        <v>312.06885674172281</v>
      </c>
    </row>
    <row r="52" spans="1:7">
      <c r="A52" s="163" t="s">
        <v>76</v>
      </c>
      <c r="B52" s="91">
        <f>'Economic Environment'!B52/'$ County by County'!L51</f>
        <v>0.38466167519007965</v>
      </c>
      <c r="C52" s="91">
        <f>'Economic Environment'!C52/'$ County by County'!L51</f>
        <v>21.549867623099203</v>
      </c>
      <c r="D52" s="91">
        <f>'Economic Environment'!D52/'$ County by County'!L51</f>
        <v>0.19876264369116584</v>
      </c>
      <c r="E52" s="91">
        <f>'Economic Environment'!E52/'$ County by County'!L51</f>
        <v>13.954124898171615</v>
      </c>
      <c r="F52" s="91">
        <f>'Economic Environment'!F52/'$ County by County'!L51</f>
        <v>30.250967369659666</v>
      </c>
      <c r="G52" s="98">
        <f>'Economic Environment'!G52/'$ County by County'!L51</f>
        <v>66.338384209811736</v>
      </c>
    </row>
    <row r="53" spans="1:7">
      <c r="A53" s="163" t="s">
        <v>77</v>
      </c>
      <c r="B53" s="91">
        <f>'Economic Environment'!B53/'$ County by County'!L52</f>
        <v>0</v>
      </c>
      <c r="C53" s="91">
        <f>'Economic Environment'!C53/'$ County by County'!L52</f>
        <v>1.4014878121607486</v>
      </c>
      <c r="D53" s="91">
        <f>'Economic Environment'!D53/'$ County by County'!L52</f>
        <v>2.917644336960584</v>
      </c>
      <c r="E53" s="91">
        <f>'Economic Environment'!E53/'$ County by County'!L52</f>
        <v>19.213563531596233</v>
      </c>
      <c r="F53" s="91">
        <f>'Economic Environment'!F53/'$ County by County'!L52</f>
        <v>5.4181218843247798</v>
      </c>
      <c r="G53" s="98">
        <f>'Economic Environment'!G53/'$ County by County'!L52</f>
        <v>28.950817565042346</v>
      </c>
    </row>
    <row r="54" spans="1:7">
      <c r="A54" s="163" t="s">
        <v>78</v>
      </c>
      <c r="B54" s="91">
        <f>'Economic Environment'!B54/'$ County by County'!L53</f>
        <v>0.75672736987306688</v>
      </c>
      <c r="C54" s="91">
        <f>'Economic Environment'!C54/'$ County by County'!L53</f>
        <v>48.460538064850113</v>
      </c>
      <c r="D54" s="91">
        <f>'Economic Environment'!D54/'$ County by County'!L53</f>
        <v>0.6309689262923297</v>
      </c>
      <c r="E54" s="91">
        <f>'Economic Environment'!E54/'$ County by County'!L53</f>
        <v>21.417183730196268</v>
      </c>
      <c r="F54" s="91">
        <f>'Economic Environment'!F54/'$ County by County'!L53</f>
        <v>1.7433989291093688</v>
      </c>
      <c r="G54" s="98">
        <f>'Economic Environment'!G54/'$ County by County'!L53</f>
        <v>73.008817020321146</v>
      </c>
    </row>
    <row r="55" spans="1:7">
      <c r="A55" s="163" t="s">
        <v>79</v>
      </c>
      <c r="B55" s="91">
        <f>'Economic Environment'!B55/'$ County by County'!L54</f>
        <v>0</v>
      </c>
      <c r="C55" s="91">
        <f>'Economic Environment'!C55/'$ County by County'!L54</f>
        <v>19.943326103877457</v>
      </c>
      <c r="D55" s="91">
        <f>'Economic Environment'!D55/'$ County by County'!L54</f>
        <v>0.54117086957507421</v>
      </c>
      <c r="E55" s="91">
        <f>'Economic Environment'!E55/'$ County by County'!L54</f>
        <v>10.342296851030387</v>
      </c>
      <c r="F55" s="91">
        <f>'Economic Environment'!F55/'$ County by County'!L54</f>
        <v>0</v>
      </c>
      <c r="G55" s="98">
        <f>'Economic Environment'!G55/'$ County by County'!L54</f>
        <v>30.826793824482916</v>
      </c>
    </row>
    <row r="56" spans="1:7">
      <c r="A56" s="163" t="s">
        <v>80</v>
      </c>
      <c r="B56" s="91">
        <f>'Economic Environment'!B56/'$ County by County'!L55</f>
        <v>0</v>
      </c>
      <c r="C56" s="91">
        <f>'Economic Environment'!C56/'$ County by County'!L55</f>
        <v>8.5740680004373022</v>
      </c>
      <c r="D56" s="91">
        <f>'Economic Environment'!D56/'$ County by County'!L55</f>
        <v>1.2194571990816661</v>
      </c>
      <c r="E56" s="91">
        <f>'Economic Environment'!E56/'$ County by County'!L55</f>
        <v>10.285134470318138</v>
      </c>
      <c r="F56" s="91">
        <f>'Economic Environment'!F56/'$ County by County'!L55</f>
        <v>0</v>
      </c>
      <c r="G56" s="98">
        <f>'Economic Environment'!G56/'$ County by County'!L55</f>
        <v>20.078659669837105</v>
      </c>
    </row>
    <row r="57" spans="1:7">
      <c r="A57" s="163" t="s">
        <v>81</v>
      </c>
      <c r="B57" s="91">
        <f>'Economic Environment'!B57/'$ County by County'!L56</f>
        <v>0</v>
      </c>
      <c r="C57" s="91">
        <f>'Economic Environment'!C57/'$ County by County'!L56</f>
        <v>3.231199529852208</v>
      </c>
      <c r="D57" s="91">
        <f>'Economic Environment'!D57/'$ County by County'!L56</f>
        <v>1.2067561978973946</v>
      </c>
      <c r="E57" s="91">
        <f>'Economic Environment'!E57/'$ County by County'!L56</f>
        <v>15.144587858868599</v>
      </c>
      <c r="F57" s="91">
        <f>'Economic Environment'!F57/'$ County by County'!L56</f>
        <v>4.7885423241843155E-3</v>
      </c>
      <c r="G57" s="98">
        <f>'Economic Environment'!G57/'$ County by County'!L56</f>
        <v>19.587332128942386</v>
      </c>
    </row>
    <row r="58" spans="1:7">
      <c r="A58" s="163" t="s">
        <v>82</v>
      </c>
      <c r="B58" s="91">
        <f>'Economic Environment'!B58/'$ County by County'!L57</f>
        <v>0</v>
      </c>
      <c r="C58" s="91">
        <f>'Economic Environment'!C58/'$ County by County'!L57</f>
        <v>16.74780099047824</v>
      </c>
      <c r="D58" s="91">
        <f>'Economic Environment'!D58/'$ County by County'!L57</f>
        <v>2.0468830845938299</v>
      </c>
      <c r="E58" s="91">
        <f>'Economic Environment'!E58/'$ County by County'!L57</f>
        <v>4.9802677113501819</v>
      </c>
      <c r="F58" s="91">
        <f>'Economic Environment'!F58/'$ County by County'!L57</f>
        <v>0</v>
      </c>
      <c r="G58" s="98">
        <f>'Economic Environment'!G58/'$ County by County'!L57</f>
        <v>23.77495178642225</v>
      </c>
    </row>
    <row r="59" spans="1:7">
      <c r="A59" s="163" t="s">
        <v>83</v>
      </c>
      <c r="B59" s="91">
        <f>'Economic Environment'!B59/'$ County by County'!L58</f>
        <v>0</v>
      </c>
      <c r="C59" s="91">
        <f>'Economic Environment'!C59/'$ County by County'!L58</f>
        <v>2.9541077648022944</v>
      </c>
      <c r="D59" s="91">
        <f>'Economic Environment'!D59/'$ County by County'!L58</f>
        <v>0.92931190915210582</v>
      </c>
      <c r="E59" s="91">
        <f>'Economic Environment'!E59/'$ County by County'!L58</f>
        <v>6.4985863552550711</v>
      </c>
      <c r="F59" s="91">
        <f>'Economic Environment'!F59/'$ County by County'!L58</f>
        <v>14.223777329001669</v>
      </c>
      <c r="G59" s="98">
        <f>'Economic Environment'!G59/'$ County by County'!L58</f>
        <v>24.605783358211138</v>
      </c>
    </row>
    <row r="60" spans="1:7">
      <c r="A60" s="163" t="s">
        <v>84</v>
      </c>
      <c r="B60" s="91">
        <f>'Economic Environment'!B60/'$ County by County'!L59</f>
        <v>0</v>
      </c>
      <c r="C60" s="91">
        <f>'Economic Environment'!C60/'$ County by County'!L59</f>
        <v>21.734074055885674</v>
      </c>
      <c r="D60" s="91">
        <f>'Economic Environment'!D60/'$ County by County'!L59</f>
        <v>1.3706060010803909</v>
      </c>
      <c r="E60" s="91">
        <f>'Economic Environment'!E60/'$ County by County'!L59</f>
        <v>3.9035456465157394</v>
      </c>
      <c r="F60" s="91">
        <f>'Economic Environment'!F60/'$ County by County'!L59</f>
        <v>2.8195943623238224</v>
      </c>
      <c r="G60" s="98">
        <f>'Economic Environment'!G60/'$ County by County'!L59</f>
        <v>29.827820065805629</v>
      </c>
    </row>
    <row r="61" spans="1:7">
      <c r="A61" s="163" t="s">
        <v>85</v>
      </c>
      <c r="B61" s="91">
        <f>'Economic Environment'!B61/'$ County by County'!L60</f>
        <v>0</v>
      </c>
      <c r="C61" s="91">
        <f>'Economic Environment'!C61/'$ County by County'!L60</f>
        <v>29.113845416343235</v>
      </c>
      <c r="D61" s="91">
        <f>'Economic Environment'!D61/'$ County by County'!L60</f>
        <v>0.50243096862720094</v>
      </c>
      <c r="E61" s="91">
        <f>'Economic Environment'!E61/'$ County by County'!L60</f>
        <v>0</v>
      </c>
      <c r="F61" s="91">
        <f>'Economic Environment'!F61/'$ County by County'!L60</f>
        <v>0</v>
      </c>
      <c r="G61" s="98">
        <f>'Economic Environment'!G61/'$ County by County'!L60</f>
        <v>29.616276384970433</v>
      </c>
    </row>
    <row r="62" spans="1:7">
      <c r="A62" s="163" t="s">
        <v>86</v>
      </c>
      <c r="B62" s="91">
        <f>'Economic Environment'!B62/'$ County by County'!L61</f>
        <v>0</v>
      </c>
      <c r="C62" s="91">
        <f>'Economic Environment'!C62/'$ County by County'!L61</f>
        <v>4.5042336371168181</v>
      </c>
      <c r="D62" s="91">
        <f>'Economic Environment'!D62/'$ County by County'!L61</f>
        <v>2.7497348798674399</v>
      </c>
      <c r="E62" s="91">
        <f>'Economic Environment'!E62/'$ County by County'!L61</f>
        <v>5.8467191383595694</v>
      </c>
      <c r="F62" s="91">
        <f>'Economic Environment'!F62/'$ County by County'!L61</f>
        <v>0</v>
      </c>
      <c r="G62" s="98">
        <f>'Economic Environment'!G62/'$ County by County'!L61</f>
        <v>13.100687655343828</v>
      </c>
    </row>
    <row r="63" spans="1:7">
      <c r="A63" s="163" t="s">
        <v>87</v>
      </c>
      <c r="B63" s="91">
        <f>'Economic Environment'!B63/'$ County by County'!L62</f>
        <v>0</v>
      </c>
      <c r="C63" s="91">
        <f>'Economic Environment'!C63/'$ County by County'!L62</f>
        <v>78.571693891250845</v>
      </c>
      <c r="D63" s="91">
        <f>'Economic Environment'!D63/'$ County by County'!L62</f>
        <v>1.1924367867531886</v>
      </c>
      <c r="E63" s="91">
        <f>'Economic Environment'!E63/'$ County by County'!L62</f>
        <v>0</v>
      </c>
      <c r="F63" s="91">
        <f>'Economic Environment'!F63/'$ County by County'!L62</f>
        <v>5.0767509509957485</v>
      </c>
      <c r="G63" s="98">
        <f>'Economic Environment'!G63/'$ County by County'!L62</f>
        <v>84.840881628999782</v>
      </c>
    </row>
    <row r="64" spans="1:7">
      <c r="A64" s="163" t="s">
        <v>88</v>
      </c>
      <c r="B64" s="91">
        <f>'Economic Environment'!B64/'$ County by County'!L63</f>
        <v>0</v>
      </c>
      <c r="C64" s="91">
        <f>'Economic Environment'!C64/'$ County by County'!L63</f>
        <v>14.836824400089705</v>
      </c>
      <c r="D64" s="91">
        <f>'Economic Environment'!D64/'$ County by County'!L63</f>
        <v>1.1263511998205875</v>
      </c>
      <c r="E64" s="91">
        <f>'Economic Environment'!E64/'$ County by County'!L63</f>
        <v>20.277237048665619</v>
      </c>
      <c r="F64" s="91">
        <f>'Economic Environment'!F64/'$ County by County'!L63</f>
        <v>14.210719892352545</v>
      </c>
      <c r="G64" s="98">
        <f>'Economic Environment'!G64/'$ County by County'!L63</f>
        <v>50.451132540928462</v>
      </c>
    </row>
    <row r="65" spans="1:7">
      <c r="A65" s="163" t="s">
        <v>89</v>
      </c>
      <c r="B65" s="91">
        <f>'Economic Environment'!B65/'$ County by County'!L64</f>
        <v>0</v>
      </c>
      <c r="C65" s="91">
        <f>'Economic Environment'!C65/'$ County by County'!L64</f>
        <v>0</v>
      </c>
      <c r="D65" s="91">
        <f>'Economic Environment'!D65/'$ County by County'!L64</f>
        <v>0.35260550573775634</v>
      </c>
      <c r="E65" s="91">
        <f>'Economic Environment'!E65/'$ County by County'!L64</f>
        <v>23.204677995861289</v>
      </c>
      <c r="F65" s="91">
        <f>'Economic Environment'!F65/'$ County by County'!L64</f>
        <v>0</v>
      </c>
      <c r="G65" s="98">
        <f>'Economic Environment'!G65/'$ County by County'!L64</f>
        <v>23.557283501599048</v>
      </c>
    </row>
    <row r="66" spans="1:7">
      <c r="A66" s="163" t="s">
        <v>90</v>
      </c>
      <c r="B66" s="91">
        <f>'Economic Environment'!B66/'$ County by County'!L65</f>
        <v>0</v>
      </c>
      <c r="C66" s="91">
        <f>'Economic Environment'!C66/'$ County by County'!L65</f>
        <v>23.431996255289882</v>
      </c>
      <c r="D66" s="91">
        <f>'Economic Environment'!D66/'$ County by County'!L65</f>
        <v>1.1916508248870377</v>
      </c>
      <c r="E66" s="91">
        <f>'Economic Environment'!E66/'$ County by County'!L65</f>
        <v>16.110100209207019</v>
      </c>
      <c r="F66" s="91">
        <f>'Economic Environment'!F66/'$ County by County'!L65</f>
        <v>61.824094152711574</v>
      </c>
      <c r="G66" s="98">
        <f>'Economic Environment'!G66/'$ County by County'!L65</f>
        <v>102.55784144209551</v>
      </c>
    </row>
    <row r="67" spans="1:7">
      <c r="A67" s="163" t="s">
        <v>91</v>
      </c>
      <c r="B67" s="91">
        <f>'Economic Environment'!B67/'$ County by County'!L66</f>
        <v>0</v>
      </c>
      <c r="C67" s="91">
        <f>'Economic Environment'!C67/'$ County by County'!L66</f>
        <v>5.4843461092481749E-3</v>
      </c>
      <c r="D67" s="91">
        <f>'Economic Environment'!D67/'$ County by County'!L66</f>
        <v>1.5211382368610737</v>
      </c>
      <c r="E67" s="91">
        <f>'Economic Environment'!E67/'$ County by County'!L66</f>
        <v>17.731016327681846</v>
      </c>
      <c r="F67" s="91">
        <f>'Economic Environment'!F67/'$ County by County'!L66</f>
        <v>0</v>
      </c>
      <c r="G67" s="98">
        <f>'Economic Environment'!G67/'$ County by County'!L66</f>
        <v>19.257638910652169</v>
      </c>
    </row>
    <row r="68" spans="1:7">
      <c r="A68" s="163" t="s">
        <v>92</v>
      </c>
      <c r="B68" s="91">
        <f>'Economic Environment'!B68/'$ County by County'!L67</f>
        <v>0</v>
      </c>
      <c r="C68" s="91">
        <f>'Economic Environment'!C68/'$ County by County'!L67</f>
        <v>464.66156720417757</v>
      </c>
      <c r="D68" s="91">
        <f>'Economic Environment'!D68/'$ County by County'!L67</f>
        <v>2.0376257637708459</v>
      </c>
      <c r="E68" s="91">
        <f>'Economic Environment'!E68/'$ County by County'!L67</f>
        <v>33.220547924227809</v>
      </c>
      <c r="F68" s="91">
        <f>'Economic Environment'!F68/'$ County by County'!L67</f>
        <v>0</v>
      </c>
      <c r="G68" s="98">
        <f>'Economic Environment'!G68/'$ County by County'!L67</f>
        <v>499.91974089217621</v>
      </c>
    </row>
    <row r="69" spans="1:7">
      <c r="A69" s="174" t="s">
        <v>93</v>
      </c>
      <c r="B69" s="92">
        <f>'Economic Environment'!B69/'$ County by County'!L68</f>
        <v>0</v>
      </c>
      <c r="C69" s="92">
        <f>'Economic Environment'!C69/'$ County by County'!L68</f>
        <v>7.8792475485291176</v>
      </c>
      <c r="D69" s="92">
        <f>'Economic Environment'!D69/'$ County by County'!L68</f>
        <v>1.4306183710226135</v>
      </c>
      <c r="E69" s="92">
        <f>'Economic Environment'!E69/'$ County by County'!L68</f>
        <v>31.761176706023615</v>
      </c>
      <c r="F69" s="92">
        <f>'Economic Environment'!F69/'$ County by County'!L68</f>
        <v>4.5559735841504905</v>
      </c>
      <c r="G69" s="99">
        <f>'Economic Environment'!G69/'$ County by County'!L68</f>
        <v>45.627016209725838</v>
      </c>
    </row>
    <row r="70" spans="1:7">
      <c r="A70" s="175" t="s">
        <v>99</v>
      </c>
      <c r="B70" s="91">
        <f>'Economic Environment'!B70/'$ County by County'!L69</f>
        <v>3.6149535577326111</v>
      </c>
      <c r="C70" s="91">
        <f>'Economic Environment'!C70/'$ County by County'!L69</f>
        <v>41.122291819691547</v>
      </c>
      <c r="D70" s="91">
        <f>'Economic Environment'!D70/'$ County by County'!L69</f>
        <v>0.7777772190800083</v>
      </c>
      <c r="E70" s="91">
        <f>'Economic Environment'!E70/'$ County by County'!L69</f>
        <v>27.964670524154734</v>
      </c>
      <c r="F70" s="91">
        <f>'Economic Environment'!F70/'$ County by County'!L69</f>
        <v>9.4906057573707496</v>
      </c>
      <c r="G70" s="98">
        <f>'Economic Environment'!G70/'$ County by County'!L69</f>
        <v>82.970298878029652</v>
      </c>
    </row>
  </sheetData>
  <mergeCells count="1">
    <mergeCell ref="A1:G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0695A-16D2-4F92-ABE3-EEFFBA501664}">
  <dimension ref="A1:H70"/>
  <sheetViews>
    <sheetView workbookViewId="0">
      <selection activeCell="A2" sqref="A2:H2"/>
    </sheetView>
  </sheetViews>
  <sheetFormatPr defaultRowHeight="15"/>
  <cols>
    <col min="1" max="1" width="15.140625" customWidth="1"/>
    <col min="2" max="2" width="16.42578125" customWidth="1"/>
    <col min="3" max="3" width="14.140625" customWidth="1"/>
    <col min="4" max="4" width="18.42578125" customWidth="1"/>
    <col min="5" max="5" width="21.85546875" customWidth="1"/>
    <col min="6" max="6" width="22.7109375" bestFit="1" customWidth="1"/>
    <col min="7" max="7" width="21.5703125" customWidth="1"/>
    <col min="8" max="8" width="20.85546875" customWidth="1"/>
  </cols>
  <sheetData>
    <row r="1" spans="1:8" ht="15.75">
      <c r="A1" s="200" t="s">
        <v>6</v>
      </c>
      <c r="B1" s="200"/>
      <c r="C1" s="200"/>
      <c r="D1" s="200"/>
      <c r="E1" s="200"/>
      <c r="F1" s="200"/>
      <c r="G1" s="200"/>
      <c r="H1" s="200"/>
    </row>
    <row r="2" spans="1:8">
      <c r="A2" s="187" t="s">
        <v>25</v>
      </c>
      <c r="B2" s="188" t="s">
        <v>154</v>
      </c>
      <c r="C2" s="188" t="s">
        <v>155</v>
      </c>
      <c r="D2" s="188" t="s">
        <v>156</v>
      </c>
      <c r="E2" s="188" t="s">
        <v>157</v>
      </c>
      <c r="F2" s="188" t="s">
        <v>158</v>
      </c>
      <c r="G2" s="188" t="s">
        <v>159</v>
      </c>
      <c r="H2" s="189" t="s">
        <v>110</v>
      </c>
    </row>
    <row r="3" spans="1:8">
      <c r="A3" s="1" t="s">
        <v>27</v>
      </c>
      <c r="B3" s="15">
        <v>0</v>
      </c>
      <c r="C3" s="15">
        <v>8654455</v>
      </c>
      <c r="D3" s="15">
        <v>843849</v>
      </c>
      <c r="E3" s="15">
        <v>2985669</v>
      </c>
      <c r="F3" s="15">
        <v>0</v>
      </c>
      <c r="G3" s="15">
        <v>3399769</v>
      </c>
      <c r="H3" s="16">
        <f>SUM(B3:G3)</f>
        <v>15883742</v>
      </c>
    </row>
    <row r="4" spans="1:8">
      <c r="A4" s="1" t="s">
        <v>28</v>
      </c>
      <c r="B4" s="15">
        <v>0</v>
      </c>
      <c r="C4" s="15">
        <v>0</v>
      </c>
      <c r="D4" s="15">
        <v>0</v>
      </c>
      <c r="E4" s="15">
        <v>105280</v>
      </c>
      <c r="F4" s="15">
        <v>0</v>
      </c>
      <c r="G4" s="15">
        <v>782293</v>
      </c>
      <c r="H4" s="16">
        <f t="shared" ref="H4:H67" si="0">SUM(B4:G4)</f>
        <v>887573</v>
      </c>
    </row>
    <row r="5" spans="1:8">
      <c r="A5" s="1" t="s">
        <v>29</v>
      </c>
      <c r="B5" s="15">
        <v>0</v>
      </c>
      <c r="C5" s="15">
        <v>1324674</v>
      </c>
      <c r="D5" s="15">
        <v>0</v>
      </c>
      <c r="E5" s="15">
        <v>0</v>
      </c>
      <c r="F5" s="15">
        <v>0</v>
      </c>
      <c r="G5" s="15">
        <v>5106574</v>
      </c>
      <c r="H5" s="16">
        <f t="shared" si="0"/>
        <v>6431248</v>
      </c>
    </row>
    <row r="6" spans="1:8">
      <c r="A6" s="1" t="s">
        <v>30</v>
      </c>
      <c r="B6" s="15">
        <v>0</v>
      </c>
      <c r="C6" s="15">
        <v>107013</v>
      </c>
      <c r="D6" s="15">
        <v>0</v>
      </c>
      <c r="E6" s="15">
        <v>0</v>
      </c>
      <c r="F6" s="15">
        <v>0</v>
      </c>
      <c r="G6" s="15">
        <v>825995</v>
      </c>
      <c r="H6" s="16">
        <f t="shared" si="0"/>
        <v>933008</v>
      </c>
    </row>
    <row r="7" spans="1:8">
      <c r="A7" s="1" t="s">
        <v>31</v>
      </c>
      <c r="B7" s="15">
        <v>0</v>
      </c>
      <c r="C7" s="15">
        <v>16451437</v>
      </c>
      <c r="D7" s="15">
        <v>2447587</v>
      </c>
      <c r="E7" s="15">
        <v>3138184</v>
      </c>
      <c r="F7" s="15">
        <v>79271</v>
      </c>
      <c r="G7" s="15">
        <v>16476997</v>
      </c>
      <c r="H7" s="16">
        <f t="shared" si="0"/>
        <v>38593476</v>
      </c>
    </row>
    <row r="8" spans="1:8">
      <c r="A8" s="1" t="s">
        <v>32</v>
      </c>
      <c r="B8" s="15">
        <v>0</v>
      </c>
      <c r="C8" s="15">
        <v>82032000</v>
      </c>
      <c r="D8" s="15">
        <v>4325000</v>
      </c>
      <c r="E8" s="15">
        <v>77822000</v>
      </c>
      <c r="F8" s="15">
        <v>0</v>
      </c>
      <c r="G8" s="15">
        <v>2418000</v>
      </c>
      <c r="H8" s="16">
        <f t="shared" si="0"/>
        <v>166597000</v>
      </c>
    </row>
    <row r="9" spans="1:8">
      <c r="A9" s="1" t="s">
        <v>33</v>
      </c>
      <c r="B9" s="15">
        <v>0</v>
      </c>
      <c r="C9" s="15">
        <v>79896</v>
      </c>
      <c r="D9" s="15">
        <v>600</v>
      </c>
      <c r="E9" s="15">
        <v>301741</v>
      </c>
      <c r="F9" s="15">
        <v>0</v>
      </c>
      <c r="G9" s="15">
        <v>800</v>
      </c>
      <c r="H9" s="16">
        <f t="shared" si="0"/>
        <v>383037</v>
      </c>
    </row>
    <row r="10" spans="1:8">
      <c r="A10" s="1" t="s">
        <v>34</v>
      </c>
      <c r="B10" s="15">
        <v>0</v>
      </c>
      <c r="C10" s="15">
        <v>4967940</v>
      </c>
      <c r="D10" s="15">
        <v>1604489</v>
      </c>
      <c r="E10" s="15">
        <v>8730496</v>
      </c>
      <c r="F10" s="15">
        <v>0</v>
      </c>
      <c r="G10" s="15">
        <v>275379</v>
      </c>
      <c r="H10" s="16">
        <f t="shared" si="0"/>
        <v>15578304</v>
      </c>
    </row>
    <row r="11" spans="1:8">
      <c r="A11" s="1" t="s">
        <v>35</v>
      </c>
      <c r="B11" s="15">
        <v>0</v>
      </c>
      <c r="C11" s="15">
        <v>1911123</v>
      </c>
      <c r="D11" s="15">
        <v>492217</v>
      </c>
      <c r="E11" s="15">
        <v>2152496</v>
      </c>
      <c r="F11" s="15">
        <v>0</v>
      </c>
      <c r="G11" s="15">
        <v>5035419</v>
      </c>
      <c r="H11" s="16">
        <f t="shared" si="0"/>
        <v>9591255</v>
      </c>
    </row>
    <row r="12" spans="1:8">
      <c r="A12" s="1" t="s">
        <v>36</v>
      </c>
      <c r="B12" s="15">
        <v>218875</v>
      </c>
      <c r="C12" s="15">
        <v>1484768</v>
      </c>
      <c r="D12" s="15">
        <v>63727</v>
      </c>
      <c r="E12" s="15">
        <v>4356264</v>
      </c>
      <c r="F12" s="15">
        <v>0</v>
      </c>
      <c r="G12" s="15">
        <v>1447</v>
      </c>
      <c r="H12" s="16">
        <f t="shared" si="0"/>
        <v>6125081</v>
      </c>
    </row>
    <row r="13" spans="1:8">
      <c r="A13" s="1" t="s">
        <v>37</v>
      </c>
      <c r="B13" s="15">
        <v>0</v>
      </c>
      <c r="C13" s="15">
        <v>5135529</v>
      </c>
      <c r="D13" s="15">
        <v>1649400</v>
      </c>
      <c r="E13" s="15">
        <v>7888364</v>
      </c>
      <c r="F13" s="15">
        <v>0</v>
      </c>
      <c r="G13" s="15">
        <v>456024</v>
      </c>
      <c r="H13" s="16">
        <f t="shared" si="0"/>
        <v>15129317</v>
      </c>
    </row>
    <row r="14" spans="1:8">
      <c r="A14" s="1" t="s">
        <v>38</v>
      </c>
      <c r="B14" s="15">
        <v>0</v>
      </c>
      <c r="C14" s="15">
        <v>2084379</v>
      </c>
      <c r="D14" s="15">
        <v>225225</v>
      </c>
      <c r="E14" s="15">
        <v>260000</v>
      </c>
      <c r="F14" s="15">
        <v>0</v>
      </c>
      <c r="G14" s="15">
        <v>80000</v>
      </c>
      <c r="H14" s="16">
        <f t="shared" si="0"/>
        <v>2649604</v>
      </c>
    </row>
    <row r="15" spans="1:8">
      <c r="A15" s="1" t="s">
        <v>39</v>
      </c>
      <c r="B15" s="15">
        <v>483409</v>
      </c>
      <c r="C15" s="15">
        <v>259061</v>
      </c>
      <c r="D15" s="15">
        <v>1101</v>
      </c>
      <c r="E15" s="15">
        <v>469817</v>
      </c>
      <c r="F15" s="15">
        <v>0</v>
      </c>
      <c r="G15" s="15">
        <v>410579</v>
      </c>
      <c r="H15" s="16">
        <f t="shared" si="0"/>
        <v>1623967</v>
      </c>
    </row>
    <row r="16" spans="1:8">
      <c r="A16" s="1" t="s">
        <v>40</v>
      </c>
      <c r="B16" s="15">
        <v>0</v>
      </c>
      <c r="C16" s="15">
        <v>413182</v>
      </c>
      <c r="D16" s="15">
        <v>47200</v>
      </c>
      <c r="E16" s="15">
        <v>405159</v>
      </c>
      <c r="F16" s="15">
        <v>0</v>
      </c>
      <c r="G16" s="15">
        <v>9526</v>
      </c>
      <c r="H16" s="16">
        <f t="shared" si="0"/>
        <v>875067</v>
      </c>
    </row>
    <row r="17" spans="1:8">
      <c r="A17" s="1" t="s">
        <v>41</v>
      </c>
      <c r="B17" s="89">
        <v>42329492</v>
      </c>
      <c r="C17" s="89">
        <v>19125925</v>
      </c>
      <c r="D17" s="89">
        <v>6605529</v>
      </c>
      <c r="E17" s="89">
        <v>234790</v>
      </c>
      <c r="F17" s="89">
        <v>0</v>
      </c>
      <c r="G17" s="89">
        <v>44091069</v>
      </c>
      <c r="H17" s="16">
        <f t="shared" si="0"/>
        <v>112386805</v>
      </c>
    </row>
    <row r="18" spans="1:8">
      <c r="A18" s="1" t="s">
        <v>42</v>
      </c>
      <c r="B18" s="15">
        <v>0</v>
      </c>
      <c r="C18" s="15">
        <v>1484532</v>
      </c>
      <c r="D18" s="15">
        <v>42996</v>
      </c>
      <c r="E18" s="15">
        <v>53378</v>
      </c>
      <c r="F18" s="15">
        <v>0</v>
      </c>
      <c r="G18" s="15">
        <v>868307</v>
      </c>
      <c r="H18" s="16">
        <f t="shared" si="0"/>
        <v>2449213</v>
      </c>
    </row>
    <row r="19" spans="1:8">
      <c r="A19" s="1" t="s">
        <v>43</v>
      </c>
      <c r="B19" s="15">
        <v>1299213</v>
      </c>
      <c r="C19" s="15">
        <v>732170</v>
      </c>
      <c r="D19" s="15">
        <v>0</v>
      </c>
      <c r="E19" s="15">
        <v>533778</v>
      </c>
      <c r="F19" s="15">
        <v>0</v>
      </c>
      <c r="G19" s="15">
        <v>1920039</v>
      </c>
      <c r="H19" s="16">
        <f t="shared" si="0"/>
        <v>4485200</v>
      </c>
    </row>
    <row r="20" spans="1:8">
      <c r="A20" s="1" t="s">
        <v>44</v>
      </c>
      <c r="B20" s="15">
        <v>8595217</v>
      </c>
      <c r="C20" s="15">
        <v>448290</v>
      </c>
      <c r="D20" s="15">
        <v>24400</v>
      </c>
      <c r="E20" s="15">
        <v>10553</v>
      </c>
      <c r="F20" s="15">
        <v>0</v>
      </c>
      <c r="G20" s="15">
        <v>112584</v>
      </c>
      <c r="H20" s="16">
        <f t="shared" si="0"/>
        <v>9191044</v>
      </c>
    </row>
    <row r="21" spans="1:8">
      <c r="A21" s="1" t="s">
        <v>45</v>
      </c>
      <c r="B21" s="15">
        <v>753682</v>
      </c>
      <c r="C21" s="15">
        <v>2398118</v>
      </c>
      <c r="D21" s="15">
        <v>142000</v>
      </c>
      <c r="E21" s="15">
        <v>414133</v>
      </c>
      <c r="F21" s="15">
        <v>0</v>
      </c>
      <c r="G21" s="15">
        <v>0</v>
      </c>
      <c r="H21" s="16">
        <f t="shared" si="0"/>
        <v>3707933</v>
      </c>
    </row>
    <row r="22" spans="1:8">
      <c r="A22" s="1" t="s">
        <v>46</v>
      </c>
      <c r="B22" s="15">
        <v>0</v>
      </c>
      <c r="C22" s="15">
        <v>229062</v>
      </c>
      <c r="D22" s="15">
        <v>53845</v>
      </c>
      <c r="E22" s="15">
        <v>300297</v>
      </c>
      <c r="F22" s="15">
        <v>0</v>
      </c>
      <c r="G22" s="15">
        <v>59662</v>
      </c>
      <c r="H22" s="16">
        <f t="shared" si="0"/>
        <v>642866</v>
      </c>
    </row>
    <row r="23" spans="1:8">
      <c r="A23" s="1" t="s">
        <v>47</v>
      </c>
      <c r="B23" s="15">
        <v>0</v>
      </c>
      <c r="C23" s="15">
        <v>195636</v>
      </c>
      <c r="D23" s="15">
        <v>0</v>
      </c>
      <c r="E23" s="15">
        <v>0</v>
      </c>
      <c r="F23" s="15">
        <v>0</v>
      </c>
      <c r="G23" s="15">
        <v>135749</v>
      </c>
      <c r="H23" s="16">
        <f t="shared" si="0"/>
        <v>331385</v>
      </c>
    </row>
    <row r="24" spans="1:8">
      <c r="A24" s="1" t="s">
        <v>48</v>
      </c>
      <c r="B24" s="15">
        <v>462086</v>
      </c>
      <c r="C24" s="15">
        <v>779581</v>
      </c>
      <c r="D24" s="15">
        <v>32195</v>
      </c>
      <c r="E24" s="15">
        <v>54308</v>
      </c>
      <c r="F24" s="15">
        <v>0</v>
      </c>
      <c r="G24" s="15">
        <v>0</v>
      </c>
      <c r="H24" s="16">
        <f t="shared" si="0"/>
        <v>1328170</v>
      </c>
    </row>
    <row r="25" spans="1:8">
      <c r="A25" s="1" t="s">
        <v>49</v>
      </c>
      <c r="B25" s="15">
        <v>0</v>
      </c>
      <c r="C25" s="15">
        <v>615411</v>
      </c>
      <c r="D25" s="15">
        <v>22500</v>
      </c>
      <c r="E25" s="15">
        <v>67000</v>
      </c>
      <c r="F25" s="15">
        <v>12000</v>
      </c>
      <c r="G25" s="15">
        <v>13002</v>
      </c>
      <c r="H25" s="16">
        <f t="shared" si="0"/>
        <v>729913</v>
      </c>
    </row>
    <row r="26" spans="1:8">
      <c r="A26" s="1" t="s">
        <v>50</v>
      </c>
      <c r="B26" s="15">
        <v>0</v>
      </c>
      <c r="C26" s="15">
        <v>602572</v>
      </c>
      <c r="D26" s="15">
        <v>35000</v>
      </c>
      <c r="E26" s="15">
        <v>192084</v>
      </c>
      <c r="F26" s="15">
        <v>0</v>
      </c>
      <c r="G26" s="15">
        <v>152202</v>
      </c>
      <c r="H26" s="16">
        <f t="shared" si="0"/>
        <v>981858</v>
      </c>
    </row>
    <row r="27" spans="1:8">
      <c r="A27" s="1" t="s">
        <v>51</v>
      </c>
      <c r="B27" s="15">
        <v>0</v>
      </c>
      <c r="C27" s="15">
        <v>189808</v>
      </c>
      <c r="D27" s="15">
        <v>0</v>
      </c>
      <c r="E27" s="15">
        <v>932171</v>
      </c>
      <c r="F27" s="15">
        <v>0</v>
      </c>
      <c r="G27" s="15">
        <v>0</v>
      </c>
      <c r="H27" s="16">
        <f t="shared" si="0"/>
        <v>1121979</v>
      </c>
    </row>
    <row r="28" spans="1:8">
      <c r="A28" s="1" t="s">
        <v>52</v>
      </c>
      <c r="B28" s="15">
        <v>0</v>
      </c>
      <c r="C28" s="15">
        <v>4842759</v>
      </c>
      <c r="D28" s="15">
        <v>600000</v>
      </c>
      <c r="E28" s="15">
        <v>280548</v>
      </c>
      <c r="F28" s="15">
        <v>0</v>
      </c>
      <c r="G28" s="15">
        <v>27000</v>
      </c>
      <c r="H28" s="16">
        <f t="shared" si="0"/>
        <v>5750307</v>
      </c>
    </row>
    <row r="29" spans="1:8">
      <c r="A29" s="1" t="s">
        <v>53</v>
      </c>
      <c r="B29" s="15">
        <v>84113</v>
      </c>
      <c r="C29" s="15">
        <v>337693</v>
      </c>
      <c r="D29" s="15">
        <v>458537</v>
      </c>
      <c r="E29" s="15">
        <v>1956010</v>
      </c>
      <c r="F29" s="15">
        <v>0</v>
      </c>
      <c r="G29" s="15">
        <v>846286</v>
      </c>
      <c r="H29" s="16">
        <f t="shared" si="0"/>
        <v>3682639</v>
      </c>
    </row>
    <row r="30" spans="1:8">
      <c r="A30" s="1" t="s">
        <v>54</v>
      </c>
      <c r="B30" s="15">
        <v>69</v>
      </c>
      <c r="C30" s="15">
        <v>132683872</v>
      </c>
      <c r="D30" s="15">
        <v>5382599</v>
      </c>
      <c r="E30" s="15">
        <v>8899444</v>
      </c>
      <c r="F30" s="15">
        <v>0</v>
      </c>
      <c r="G30" s="15">
        <v>77640099</v>
      </c>
      <c r="H30" s="16">
        <f t="shared" si="0"/>
        <v>224606083</v>
      </c>
    </row>
    <row r="31" spans="1:8">
      <c r="A31" s="1" t="s">
        <v>55</v>
      </c>
      <c r="B31" s="15">
        <v>0</v>
      </c>
      <c r="C31" s="15">
        <v>439959</v>
      </c>
      <c r="D31" s="15">
        <v>0</v>
      </c>
      <c r="E31" s="15">
        <v>21600</v>
      </c>
      <c r="F31" s="15">
        <v>0</v>
      </c>
      <c r="G31" s="15">
        <v>47480</v>
      </c>
      <c r="H31" s="16">
        <f t="shared" si="0"/>
        <v>509039</v>
      </c>
    </row>
    <row r="32" spans="1:8">
      <c r="A32" s="1" t="s">
        <v>56</v>
      </c>
      <c r="B32" s="15">
        <v>0</v>
      </c>
      <c r="C32" s="15">
        <v>789684</v>
      </c>
      <c r="D32" s="15">
        <v>309672</v>
      </c>
      <c r="E32" s="15">
        <v>4690351</v>
      </c>
      <c r="F32" s="15">
        <v>0</v>
      </c>
      <c r="G32" s="15">
        <v>2327203</v>
      </c>
      <c r="H32" s="16">
        <f t="shared" si="0"/>
        <v>8116910</v>
      </c>
    </row>
    <row r="33" spans="1:8">
      <c r="A33" s="1" t="s">
        <v>57</v>
      </c>
      <c r="B33" s="15">
        <v>0</v>
      </c>
      <c r="C33" s="15">
        <v>1208156</v>
      </c>
      <c r="D33" s="15">
        <v>23782</v>
      </c>
      <c r="E33" s="15">
        <v>40035</v>
      </c>
      <c r="F33" s="15">
        <v>0</v>
      </c>
      <c r="G33" s="15">
        <v>1000</v>
      </c>
      <c r="H33" s="16">
        <f t="shared" si="0"/>
        <v>1272973</v>
      </c>
    </row>
    <row r="34" spans="1:8">
      <c r="A34" s="1" t="s">
        <v>58</v>
      </c>
      <c r="B34" s="15">
        <v>0</v>
      </c>
      <c r="C34" s="15">
        <v>111148</v>
      </c>
      <c r="D34" s="15">
        <v>39200</v>
      </c>
      <c r="E34" s="15">
        <v>227699</v>
      </c>
      <c r="F34" s="15">
        <v>0</v>
      </c>
      <c r="G34" s="15">
        <v>0</v>
      </c>
      <c r="H34" s="16">
        <f t="shared" si="0"/>
        <v>378047</v>
      </c>
    </row>
    <row r="35" spans="1:8">
      <c r="A35" s="1" t="s">
        <v>59</v>
      </c>
      <c r="B35" s="15">
        <v>0</v>
      </c>
      <c r="C35" s="15">
        <v>37339</v>
      </c>
      <c r="D35" s="15">
        <v>16190</v>
      </c>
      <c r="E35" s="15">
        <v>89379</v>
      </c>
      <c r="F35" s="15">
        <v>0</v>
      </c>
      <c r="G35" s="15">
        <v>0</v>
      </c>
      <c r="H35" s="16">
        <f t="shared" si="0"/>
        <v>142908</v>
      </c>
    </row>
    <row r="36" spans="1:8">
      <c r="A36" s="1" t="s">
        <v>60</v>
      </c>
      <c r="B36" s="15">
        <v>0</v>
      </c>
      <c r="C36" s="15">
        <v>2661262</v>
      </c>
      <c r="D36" s="15">
        <v>1073987</v>
      </c>
      <c r="E36" s="15">
        <v>5017615</v>
      </c>
      <c r="F36" s="15">
        <v>0</v>
      </c>
      <c r="G36" s="15">
        <v>1191381</v>
      </c>
      <c r="H36" s="16">
        <f t="shared" si="0"/>
        <v>9944245</v>
      </c>
    </row>
    <row r="37" spans="1:8">
      <c r="A37" s="1" t="s">
        <v>61</v>
      </c>
      <c r="B37" s="15">
        <v>5239222</v>
      </c>
      <c r="C37" s="15">
        <v>7672002</v>
      </c>
      <c r="D37" s="15">
        <v>0</v>
      </c>
      <c r="E37" s="15">
        <v>3469082</v>
      </c>
      <c r="F37" s="15">
        <v>0</v>
      </c>
      <c r="G37" s="15">
        <v>4617831</v>
      </c>
      <c r="H37" s="16">
        <f t="shared" si="0"/>
        <v>20998137</v>
      </c>
    </row>
    <row r="38" spans="1:8">
      <c r="A38" s="1" t="s">
        <v>62</v>
      </c>
      <c r="B38" s="15">
        <v>0</v>
      </c>
      <c r="C38" s="15">
        <v>4474595</v>
      </c>
      <c r="D38" s="15">
        <v>691336</v>
      </c>
      <c r="E38" s="15">
        <v>2820763</v>
      </c>
      <c r="F38" s="15">
        <v>0</v>
      </c>
      <c r="G38" s="15">
        <v>2082969</v>
      </c>
      <c r="H38" s="16">
        <f t="shared" si="0"/>
        <v>10069663</v>
      </c>
    </row>
    <row r="39" spans="1:8">
      <c r="A39" s="1" t="s">
        <v>63</v>
      </c>
      <c r="B39" s="15">
        <v>0</v>
      </c>
      <c r="C39" s="15">
        <v>876856</v>
      </c>
      <c r="D39" s="15">
        <v>84350</v>
      </c>
      <c r="E39" s="15">
        <v>999225</v>
      </c>
      <c r="F39" s="15">
        <v>0</v>
      </c>
      <c r="G39" s="15">
        <v>49910</v>
      </c>
      <c r="H39" s="16">
        <f t="shared" si="0"/>
        <v>2010341</v>
      </c>
    </row>
    <row r="40" spans="1:8">
      <c r="A40" s="1" t="s">
        <v>64</v>
      </c>
      <c r="B40" s="15">
        <v>0</v>
      </c>
      <c r="C40" s="15">
        <v>104672</v>
      </c>
      <c r="D40" s="15">
        <v>8500</v>
      </c>
      <c r="E40" s="15">
        <v>156240</v>
      </c>
      <c r="F40" s="15">
        <v>0</v>
      </c>
      <c r="G40" s="15">
        <v>10843</v>
      </c>
      <c r="H40" s="16">
        <f t="shared" si="0"/>
        <v>280255</v>
      </c>
    </row>
    <row r="41" spans="1:8">
      <c r="A41" s="1" t="s">
        <v>65</v>
      </c>
      <c r="B41" s="15">
        <v>0</v>
      </c>
      <c r="C41" s="15">
        <v>197625</v>
      </c>
      <c r="D41" s="15">
        <v>45200</v>
      </c>
      <c r="E41" s="15">
        <v>320728</v>
      </c>
      <c r="F41" s="15">
        <v>0</v>
      </c>
      <c r="G41" s="15">
        <v>0</v>
      </c>
      <c r="H41" s="16">
        <f t="shared" si="0"/>
        <v>563553</v>
      </c>
    </row>
    <row r="42" spans="1:8">
      <c r="A42" s="1" t="s">
        <v>66</v>
      </c>
      <c r="B42" s="15">
        <v>0</v>
      </c>
      <c r="C42" s="15">
        <v>6331000</v>
      </c>
      <c r="D42" s="15">
        <v>2120000</v>
      </c>
      <c r="E42" s="15">
        <v>6189000</v>
      </c>
      <c r="F42" s="15">
        <v>74000</v>
      </c>
      <c r="G42" s="15">
        <v>18505000</v>
      </c>
      <c r="H42" s="16">
        <f t="shared" si="0"/>
        <v>33219000</v>
      </c>
    </row>
    <row r="43" spans="1:8">
      <c r="A43" s="1" t="s">
        <v>67</v>
      </c>
      <c r="B43" s="15">
        <v>0</v>
      </c>
      <c r="C43" s="15">
        <v>5501345</v>
      </c>
      <c r="D43" s="15">
        <v>1202337</v>
      </c>
      <c r="E43" s="15">
        <v>8562438</v>
      </c>
      <c r="F43" s="15">
        <v>0</v>
      </c>
      <c r="G43" s="15">
        <v>204856</v>
      </c>
      <c r="H43" s="16">
        <f t="shared" si="0"/>
        <v>15470976</v>
      </c>
    </row>
    <row r="44" spans="1:8">
      <c r="A44" s="1" t="s">
        <v>68</v>
      </c>
      <c r="B44" s="15">
        <v>0</v>
      </c>
      <c r="C44" s="15">
        <v>1257730</v>
      </c>
      <c r="D44" s="15">
        <v>0</v>
      </c>
      <c r="E44" s="15">
        <v>4301542</v>
      </c>
      <c r="F44" s="15">
        <v>0</v>
      </c>
      <c r="G44" s="15">
        <v>1205713</v>
      </c>
      <c r="H44" s="16">
        <f t="shared" si="0"/>
        <v>6764985</v>
      </c>
    </row>
    <row r="45" spans="1:8">
      <c r="A45" s="1" t="s">
        <v>69</v>
      </c>
      <c r="B45" s="15">
        <v>1959285706</v>
      </c>
      <c r="C45" s="15">
        <v>35687507</v>
      </c>
      <c r="D45" s="15">
        <v>1358</v>
      </c>
      <c r="E45" s="15">
        <v>0</v>
      </c>
      <c r="F45" s="15">
        <v>439170</v>
      </c>
      <c r="G45" s="15">
        <v>170395648</v>
      </c>
      <c r="H45" s="16">
        <f t="shared" si="0"/>
        <v>2165809389</v>
      </c>
    </row>
    <row r="46" spans="1:8">
      <c r="A46" s="1" t="s">
        <v>70</v>
      </c>
      <c r="B46" s="15">
        <v>6363</v>
      </c>
      <c r="C46" s="15">
        <v>23512397</v>
      </c>
      <c r="D46" s="15">
        <v>1234034</v>
      </c>
      <c r="E46" s="15">
        <v>3152993</v>
      </c>
      <c r="F46" s="15">
        <v>0</v>
      </c>
      <c r="G46" s="15">
        <v>2706547</v>
      </c>
      <c r="H46" s="16">
        <f t="shared" si="0"/>
        <v>30612334</v>
      </c>
    </row>
    <row r="47" spans="1:8">
      <c r="A47" s="1" t="s">
        <v>71</v>
      </c>
      <c r="B47" s="15">
        <v>26434</v>
      </c>
      <c r="C47" s="15">
        <v>2952750</v>
      </c>
      <c r="D47" s="15">
        <v>32000</v>
      </c>
      <c r="E47" s="15">
        <v>417961</v>
      </c>
      <c r="F47" s="15">
        <v>32400</v>
      </c>
      <c r="G47" s="15">
        <v>290337</v>
      </c>
      <c r="H47" s="16">
        <f t="shared" si="0"/>
        <v>3751882</v>
      </c>
    </row>
    <row r="48" spans="1:8">
      <c r="A48" s="1" t="s">
        <v>72</v>
      </c>
      <c r="B48" s="15">
        <v>0</v>
      </c>
      <c r="C48" s="15">
        <v>2051304</v>
      </c>
      <c r="D48" s="15">
        <v>377928</v>
      </c>
      <c r="E48" s="15">
        <v>2182820</v>
      </c>
      <c r="F48" s="15">
        <v>0</v>
      </c>
      <c r="G48" s="15">
        <v>409056</v>
      </c>
      <c r="H48" s="16">
        <f t="shared" si="0"/>
        <v>5021108</v>
      </c>
    </row>
    <row r="49" spans="1:8">
      <c r="A49" s="1" t="s">
        <v>73</v>
      </c>
      <c r="B49" s="15">
        <v>0</v>
      </c>
      <c r="C49" s="15">
        <v>550053</v>
      </c>
      <c r="D49" s="15">
        <v>53061</v>
      </c>
      <c r="E49" s="15">
        <v>726024</v>
      </c>
      <c r="F49" s="15">
        <v>0</v>
      </c>
      <c r="G49" s="15">
        <v>978516</v>
      </c>
      <c r="H49" s="16">
        <f t="shared" si="0"/>
        <v>2307654</v>
      </c>
    </row>
    <row r="50" spans="1:8">
      <c r="A50" s="1" t="s">
        <v>74</v>
      </c>
      <c r="B50" s="15">
        <v>0</v>
      </c>
      <c r="C50" s="15">
        <v>49040042</v>
      </c>
      <c r="D50" s="15">
        <v>13761173</v>
      </c>
      <c r="E50" s="15">
        <v>13384753</v>
      </c>
      <c r="F50" s="15">
        <v>0</v>
      </c>
      <c r="G50" s="15">
        <v>123516940</v>
      </c>
      <c r="H50" s="16">
        <f t="shared" si="0"/>
        <v>199702908</v>
      </c>
    </row>
    <row r="51" spans="1:8">
      <c r="A51" s="1" t="s">
        <v>75</v>
      </c>
      <c r="B51" s="15">
        <v>0</v>
      </c>
      <c r="C51" s="15">
        <v>4088886</v>
      </c>
      <c r="D51" s="15">
        <v>0</v>
      </c>
      <c r="E51" s="15">
        <v>7091054</v>
      </c>
      <c r="F51" s="15">
        <v>0</v>
      </c>
      <c r="G51" s="15">
        <v>2848474</v>
      </c>
      <c r="H51" s="16">
        <f t="shared" si="0"/>
        <v>14028414</v>
      </c>
    </row>
    <row r="52" spans="1:8">
      <c r="A52" s="1" t="s">
        <v>76</v>
      </c>
      <c r="B52" s="15">
        <v>0</v>
      </c>
      <c r="C52" s="15">
        <v>37870004</v>
      </c>
      <c r="D52" s="15">
        <v>4352507</v>
      </c>
      <c r="E52" s="15">
        <v>4624854</v>
      </c>
      <c r="F52" s="15">
        <v>815151</v>
      </c>
      <c r="G52" s="15">
        <v>38427860</v>
      </c>
      <c r="H52" s="16">
        <f t="shared" si="0"/>
        <v>86090376</v>
      </c>
    </row>
    <row r="53" spans="1:8">
      <c r="A53" s="1" t="s">
        <v>77</v>
      </c>
      <c r="B53" s="15">
        <v>0</v>
      </c>
      <c r="C53" s="15">
        <v>11382267</v>
      </c>
      <c r="D53" s="15">
        <v>0</v>
      </c>
      <c r="E53" s="15">
        <v>6897233</v>
      </c>
      <c r="F53" s="15">
        <v>0</v>
      </c>
      <c r="G53" s="15">
        <v>2114045</v>
      </c>
      <c r="H53" s="16">
        <f t="shared" si="0"/>
        <v>20393545</v>
      </c>
    </row>
    <row r="54" spans="1:8">
      <c r="A54" s="1" t="s">
        <v>78</v>
      </c>
      <c r="B54" s="15">
        <v>0</v>
      </c>
      <c r="C54" s="15">
        <v>50794569</v>
      </c>
      <c r="D54" s="15">
        <v>3464359</v>
      </c>
      <c r="E54" s="15">
        <v>7067881</v>
      </c>
      <c r="F54" s="15">
        <v>0</v>
      </c>
      <c r="G54" s="15">
        <v>6371723</v>
      </c>
      <c r="H54" s="16">
        <f t="shared" si="0"/>
        <v>67698532</v>
      </c>
    </row>
    <row r="55" spans="1:8">
      <c r="A55" s="1" t="s">
        <v>79</v>
      </c>
      <c r="B55" s="15">
        <v>30743036</v>
      </c>
      <c r="C55" s="15">
        <v>7587975</v>
      </c>
      <c r="D55" s="15">
        <v>616470</v>
      </c>
      <c r="E55" s="15">
        <v>21289796</v>
      </c>
      <c r="F55" s="15">
        <v>0</v>
      </c>
      <c r="G55" s="15">
        <v>3778687</v>
      </c>
      <c r="H55" s="16">
        <f t="shared" si="0"/>
        <v>64015964</v>
      </c>
    </row>
    <row r="56" spans="1:8">
      <c r="A56" s="1" t="s">
        <v>80</v>
      </c>
      <c r="B56" s="15">
        <v>0</v>
      </c>
      <c r="C56" s="15">
        <v>2257247</v>
      </c>
      <c r="D56" s="15">
        <v>324564</v>
      </c>
      <c r="E56" s="15">
        <v>20500</v>
      </c>
      <c r="F56" s="15">
        <v>0</v>
      </c>
      <c r="G56" s="15">
        <v>19612</v>
      </c>
      <c r="H56" s="16">
        <f t="shared" si="0"/>
        <v>2621923</v>
      </c>
    </row>
    <row r="57" spans="1:8">
      <c r="A57" s="1" t="s">
        <v>81</v>
      </c>
      <c r="B57" s="15">
        <v>540702</v>
      </c>
      <c r="C57" s="15">
        <v>3341103</v>
      </c>
      <c r="D57" s="15">
        <v>11073</v>
      </c>
      <c r="E57" s="15">
        <v>8409999</v>
      </c>
      <c r="F57" s="15">
        <v>0</v>
      </c>
      <c r="G57" s="15">
        <v>566675</v>
      </c>
      <c r="H57" s="16">
        <f t="shared" si="0"/>
        <v>12869552</v>
      </c>
    </row>
    <row r="58" spans="1:8">
      <c r="A58" s="1" t="s">
        <v>82</v>
      </c>
      <c r="B58" s="15">
        <v>0</v>
      </c>
      <c r="C58" s="15">
        <v>7120952</v>
      </c>
      <c r="D58" s="15">
        <v>0</v>
      </c>
      <c r="E58" s="15">
        <v>5525161</v>
      </c>
      <c r="F58" s="15">
        <v>0</v>
      </c>
      <c r="G58" s="15">
        <v>1234230</v>
      </c>
      <c r="H58" s="16">
        <f t="shared" si="0"/>
        <v>13880343</v>
      </c>
    </row>
    <row r="59" spans="1:8">
      <c r="A59" s="1" t="s">
        <v>83</v>
      </c>
      <c r="B59" s="15">
        <v>0</v>
      </c>
      <c r="C59" s="15">
        <v>4914423</v>
      </c>
      <c r="D59" s="15">
        <v>0</v>
      </c>
      <c r="E59" s="15">
        <v>0</v>
      </c>
      <c r="F59" s="15">
        <v>0</v>
      </c>
      <c r="G59" s="15">
        <v>132343</v>
      </c>
      <c r="H59" s="16">
        <f t="shared" si="0"/>
        <v>5046766</v>
      </c>
    </row>
    <row r="60" spans="1:8">
      <c r="A60" s="1" t="s">
        <v>84</v>
      </c>
      <c r="B60" s="15">
        <v>0</v>
      </c>
      <c r="C60" s="15">
        <v>6465816</v>
      </c>
      <c r="D60" s="15">
        <v>544952</v>
      </c>
      <c r="E60" s="15">
        <v>170158</v>
      </c>
      <c r="F60" s="15">
        <v>139814</v>
      </c>
      <c r="G60" s="15">
        <v>14377080</v>
      </c>
      <c r="H60" s="16">
        <f t="shared" si="0"/>
        <v>21697820</v>
      </c>
    </row>
    <row r="61" spans="1:8">
      <c r="A61" s="1" t="s">
        <v>85</v>
      </c>
      <c r="B61" s="15">
        <v>0</v>
      </c>
      <c r="C61" s="15">
        <v>9557544</v>
      </c>
      <c r="D61" s="15">
        <v>0</v>
      </c>
      <c r="E61" s="15">
        <v>8517445</v>
      </c>
      <c r="F61" s="15">
        <v>0</v>
      </c>
      <c r="G61" s="15">
        <v>305229</v>
      </c>
      <c r="H61" s="16">
        <f t="shared" si="0"/>
        <v>18380218</v>
      </c>
    </row>
    <row r="62" spans="1:8">
      <c r="A62" s="1" t="s">
        <v>86</v>
      </c>
      <c r="B62" s="15">
        <v>0</v>
      </c>
      <c r="C62" s="15">
        <v>2725217</v>
      </c>
      <c r="D62" s="15">
        <v>127196</v>
      </c>
      <c r="E62" s="15">
        <v>822183</v>
      </c>
      <c r="F62" s="15">
        <v>40000</v>
      </c>
      <c r="G62" s="15">
        <v>631091</v>
      </c>
      <c r="H62" s="16">
        <f t="shared" si="0"/>
        <v>4345687</v>
      </c>
    </row>
    <row r="63" spans="1:8">
      <c r="A63" s="1" t="s">
        <v>87</v>
      </c>
      <c r="B63" s="15">
        <v>0</v>
      </c>
      <c r="C63" s="15">
        <v>243901</v>
      </c>
      <c r="D63" s="15">
        <v>29500</v>
      </c>
      <c r="E63" s="15">
        <v>986518</v>
      </c>
      <c r="F63" s="15">
        <v>0</v>
      </c>
      <c r="G63" s="15">
        <v>23400</v>
      </c>
      <c r="H63" s="16">
        <f t="shared" si="0"/>
        <v>1283319</v>
      </c>
    </row>
    <row r="64" spans="1:8">
      <c r="A64" s="1" t="s">
        <v>88</v>
      </c>
      <c r="B64" s="15">
        <v>3414765</v>
      </c>
      <c r="C64" s="15">
        <v>61743</v>
      </c>
      <c r="D64" s="15">
        <v>52900</v>
      </c>
      <c r="E64" s="15">
        <v>346760</v>
      </c>
      <c r="F64" s="15">
        <v>0</v>
      </c>
      <c r="G64" s="15">
        <v>286310</v>
      </c>
      <c r="H64" s="16">
        <f t="shared" si="0"/>
        <v>4162478</v>
      </c>
    </row>
    <row r="65" spans="1:8">
      <c r="A65" s="1" t="s">
        <v>89</v>
      </c>
      <c r="B65" s="15">
        <v>0</v>
      </c>
      <c r="C65" s="15">
        <v>30805</v>
      </c>
      <c r="D65" s="15">
        <v>37500</v>
      </c>
      <c r="E65" s="15">
        <v>246657</v>
      </c>
      <c r="F65" s="15">
        <v>0</v>
      </c>
      <c r="G65" s="15">
        <v>3345</v>
      </c>
      <c r="H65" s="16">
        <f t="shared" si="0"/>
        <v>318307</v>
      </c>
    </row>
    <row r="66" spans="1:8">
      <c r="A66" s="1" t="s">
        <v>90</v>
      </c>
      <c r="B66" s="15">
        <v>0</v>
      </c>
      <c r="C66" s="15">
        <v>8460851</v>
      </c>
      <c r="D66" s="15">
        <v>3823122</v>
      </c>
      <c r="E66" s="15">
        <v>6663000</v>
      </c>
      <c r="F66" s="15">
        <v>0</v>
      </c>
      <c r="G66" s="15">
        <v>1870159</v>
      </c>
      <c r="H66" s="16">
        <f t="shared" si="0"/>
        <v>20817132</v>
      </c>
    </row>
    <row r="67" spans="1:8">
      <c r="A67" s="1" t="s">
        <v>91</v>
      </c>
      <c r="B67" s="15">
        <v>0</v>
      </c>
      <c r="C67" s="15">
        <v>807352</v>
      </c>
      <c r="D67" s="15">
        <v>0</v>
      </c>
      <c r="E67" s="15">
        <v>89101</v>
      </c>
      <c r="F67" s="15">
        <v>0</v>
      </c>
      <c r="G67" s="15">
        <v>15115</v>
      </c>
      <c r="H67" s="16">
        <f t="shared" si="0"/>
        <v>911568</v>
      </c>
    </row>
    <row r="68" spans="1:8">
      <c r="A68" s="1" t="s">
        <v>92</v>
      </c>
      <c r="B68" s="15">
        <v>0</v>
      </c>
      <c r="C68" s="15">
        <v>1888117</v>
      </c>
      <c r="D68" s="15">
        <v>48047</v>
      </c>
      <c r="E68" s="15">
        <v>38125</v>
      </c>
      <c r="F68" s="15">
        <v>0</v>
      </c>
      <c r="G68" s="15">
        <v>11381</v>
      </c>
      <c r="H68" s="16">
        <f t="shared" ref="H68:H69" si="1">SUM(B68:G68)</f>
        <v>1985670</v>
      </c>
    </row>
    <row r="69" spans="1:8">
      <c r="A69" s="7" t="s">
        <v>93</v>
      </c>
      <c r="B69" s="90">
        <v>80000</v>
      </c>
      <c r="C69" s="90">
        <v>481861</v>
      </c>
      <c r="D69" s="90">
        <v>55265</v>
      </c>
      <c r="E69" s="90">
        <v>0</v>
      </c>
      <c r="F69" s="90">
        <v>0</v>
      </c>
      <c r="G69" s="90">
        <v>0</v>
      </c>
      <c r="H69" s="83">
        <f t="shared" si="1"/>
        <v>617126</v>
      </c>
    </row>
    <row r="70" spans="1:8">
      <c r="A70" s="64" t="s">
        <v>99</v>
      </c>
      <c r="B70" s="76">
        <f>SUM(B3:B69)</f>
        <v>2053562384</v>
      </c>
      <c r="C70" s="76">
        <f t="shared" ref="C70:H70" si="2">SUM(C3:C69)</f>
        <v>595108945</v>
      </c>
      <c r="D70" s="76">
        <f t="shared" si="2"/>
        <v>59661559</v>
      </c>
      <c r="E70" s="76">
        <f t="shared" si="2"/>
        <v>258120637</v>
      </c>
      <c r="F70" s="76">
        <f t="shared" si="2"/>
        <v>1631806</v>
      </c>
      <c r="G70" s="76">
        <f t="shared" si="2"/>
        <v>562702790</v>
      </c>
      <c r="H70" s="76">
        <f t="shared" si="2"/>
        <v>3530788121</v>
      </c>
    </row>
  </sheetData>
  <mergeCells count="1">
    <mergeCell ref="A1:H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7627F-E1AE-453F-8C54-BA14A427DB45}">
  <dimension ref="A1:H70"/>
  <sheetViews>
    <sheetView topLeftCell="T25" workbookViewId="0">
      <selection activeCell="T25" sqref="T25"/>
    </sheetView>
  </sheetViews>
  <sheetFormatPr defaultRowHeight="15"/>
  <cols>
    <col min="1" max="1" width="12.28515625" bestFit="1" customWidth="1"/>
    <col min="2" max="2" width="14.5703125" bestFit="1" customWidth="1"/>
    <col min="3" max="3" width="13.140625" bestFit="1" customWidth="1"/>
    <col min="4" max="4" width="12.140625" bestFit="1" customWidth="1"/>
    <col min="5" max="5" width="15" bestFit="1" customWidth="1"/>
    <col min="6" max="6" width="22.7109375" bestFit="1" customWidth="1"/>
    <col min="7" max="7" width="18.5703125" bestFit="1" customWidth="1"/>
    <col min="8" max="8" width="13.85546875" bestFit="1" customWidth="1"/>
  </cols>
  <sheetData>
    <row r="1" spans="1:8" ht="15.75">
      <c r="A1" s="200" t="s">
        <v>6</v>
      </c>
      <c r="B1" s="200"/>
      <c r="C1" s="200"/>
      <c r="D1" s="200"/>
      <c r="E1" s="200"/>
      <c r="F1" s="200"/>
      <c r="G1" s="200"/>
      <c r="H1" s="200"/>
    </row>
    <row r="2" spans="1:8">
      <c r="A2" s="187" t="s">
        <v>25</v>
      </c>
      <c r="B2" s="188" t="s">
        <v>154</v>
      </c>
      <c r="C2" s="188" t="s">
        <v>155</v>
      </c>
      <c r="D2" s="188" t="s">
        <v>156</v>
      </c>
      <c r="E2" s="188" t="s">
        <v>157</v>
      </c>
      <c r="F2" s="188" t="s">
        <v>158</v>
      </c>
      <c r="G2" s="188" t="s">
        <v>159</v>
      </c>
      <c r="H2" s="189" t="s">
        <v>110</v>
      </c>
    </row>
    <row r="3" spans="1:8">
      <c r="A3" s="1" t="s">
        <v>27</v>
      </c>
      <c r="B3" s="68">
        <f>+'Human Services'!B3/'Human Services'!H3</f>
        <v>0</v>
      </c>
      <c r="C3" s="68">
        <f>+'Human Services'!C3/'Human Services'!H3</f>
        <v>0.5448624763610489</v>
      </c>
      <c r="D3" s="68">
        <f>+'Human Services'!D3/'Human Services'!H3</f>
        <v>5.3126586921394214E-2</v>
      </c>
      <c r="E3" s="68">
        <f>+'Human Services'!E3/'Human Services'!H3</f>
        <v>0.18797012693860174</v>
      </c>
      <c r="F3" s="68">
        <f>+'Human Services'!F3/'Human Services'!H3</f>
        <v>0</v>
      </c>
      <c r="G3" s="68">
        <f>+'Human Services'!G3/'Human Services'!H3</f>
        <v>0.21404080977895512</v>
      </c>
      <c r="H3" s="70">
        <f>SUM(B3:G3)</f>
        <v>1</v>
      </c>
    </row>
    <row r="4" spans="1:8">
      <c r="A4" s="1" t="s">
        <v>28</v>
      </c>
      <c r="B4" s="68">
        <f>+'Human Services'!B4/'Human Services'!H4</f>
        <v>0</v>
      </c>
      <c r="C4" s="68">
        <f>+'Human Services'!C4/'Human Services'!H4</f>
        <v>0</v>
      </c>
      <c r="D4" s="68">
        <f>+'Human Services'!D4/'Human Services'!H4</f>
        <v>0</v>
      </c>
      <c r="E4" s="68">
        <f>+'Human Services'!E4/'Human Services'!H4</f>
        <v>0.1186155955622805</v>
      </c>
      <c r="F4" s="68">
        <f>+'Human Services'!F4/'Human Services'!H4</f>
        <v>0</v>
      </c>
      <c r="G4" s="68">
        <f>+'Human Services'!G4/'Human Services'!H4</f>
        <v>0.88138440443771948</v>
      </c>
      <c r="H4" s="70">
        <f t="shared" ref="H4:H67" si="0">SUM(B4:G4)</f>
        <v>1</v>
      </c>
    </row>
    <row r="5" spans="1:8">
      <c r="A5" s="1" t="s">
        <v>29</v>
      </c>
      <c r="B5" s="68">
        <f>+'Human Services'!B5/'Human Services'!H5</f>
        <v>0</v>
      </c>
      <c r="C5" s="68">
        <f>+'Human Services'!C5/'Human Services'!H5</f>
        <v>0.20597464131378546</v>
      </c>
      <c r="D5" s="68">
        <f>+'Human Services'!D5/'Human Services'!H5</f>
        <v>0</v>
      </c>
      <c r="E5" s="68">
        <f>+'Human Services'!E5/'Human Services'!H5</f>
        <v>0</v>
      </c>
      <c r="F5" s="68">
        <f>+'Human Services'!F5/'Human Services'!H5</f>
        <v>0</v>
      </c>
      <c r="G5" s="68">
        <f>+'Human Services'!G5/'Human Services'!H5</f>
        <v>0.7940253586862146</v>
      </c>
      <c r="H5" s="70">
        <f t="shared" si="0"/>
        <v>1</v>
      </c>
    </row>
    <row r="6" spans="1:8">
      <c r="A6" s="1" t="s">
        <v>30</v>
      </c>
      <c r="B6" s="68">
        <f>+'Human Services'!B6/'Human Services'!H6</f>
        <v>0</v>
      </c>
      <c r="C6" s="68">
        <f>+'Human Services'!C6/'Human Services'!H6</f>
        <v>0.11469676572976867</v>
      </c>
      <c r="D6" s="68">
        <f>+'Human Services'!D6/'Human Services'!H6</f>
        <v>0</v>
      </c>
      <c r="E6" s="68">
        <f>+'Human Services'!E6/'Human Services'!H6</f>
        <v>0</v>
      </c>
      <c r="F6" s="68">
        <f>+'Human Services'!F6/'Human Services'!H6</f>
        <v>0</v>
      </c>
      <c r="G6" s="68">
        <f>+'Human Services'!G6/'Human Services'!H6</f>
        <v>0.88530323427023139</v>
      </c>
      <c r="H6" s="70">
        <f t="shared" si="0"/>
        <v>1</v>
      </c>
    </row>
    <row r="7" spans="1:8">
      <c r="A7" s="1" t="s">
        <v>31</v>
      </c>
      <c r="B7" s="68">
        <f>+'Human Services'!B7/'Human Services'!H7</f>
        <v>0</v>
      </c>
      <c r="C7" s="68">
        <f>+'Human Services'!C7/'Human Services'!H7</f>
        <v>0.42627507820233657</v>
      </c>
      <c r="D7" s="68">
        <f>+'Human Services'!D7/'Human Services'!H7</f>
        <v>6.3419708553849874E-2</v>
      </c>
      <c r="E7" s="68">
        <f>+'Human Services'!E7/'Human Services'!H7</f>
        <v>8.1313846931020159E-2</v>
      </c>
      <c r="F7" s="68">
        <f>+'Human Services'!F7/'Human Services'!H7</f>
        <v>2.0540000076696902E-3</v>
      </c>
      <c r="G7" s="68">
        <f>+'Human Services'!G7/'Human Services'!H7</f>
        <v>0.42693736630512369</v>
      </c>
      <c r="H7" s="70">
        <f t="shared" si="0"/>
        <v>0.99999999999999989</v>
      </c>
    </row>
    <row r="8" spans="1:8">
      <c r="A8" s="1" t="s">
        <v>32</v>
      </c>
      <c r="B8" s="68">
        <f>+'Human Services'!B8/'Human Services'!H8</f>
        <v>0</v>
      </c>
      <c r="C8" s="68">
        <f>+'Human Services'!C8/'Human Services'!H8</f>
        <v>0.49239782228971712</v>
      </c>
      <c r="D8" s="68">
        <f>+'Human Services'!D8/'Human Services'!H8</f>
        <v>2.5960851635983842E-2</v>
      </c>
      <c r="E8" s="68">
        <f>+'Human Services'!E8/'Human Services'!H8</f>
        <v>0.46712725919434323</v>
      </c>
      <c r="F8" s="68">
        <f>+'Human Services'!F8/'Human Services'!H8</f>
        <v>0</v>
      </c>
      <c r="G8" s="68">
        <f>+'Human Services'!G8/'Human Services'!H8</f>
        <v>1.4514066879955821E-2</v>
      </c>
      <c r="H8" s="70">
        <f t="shared" si="0"/>
        <v>1</v>
      </c>
    </row>
    <row r="9" spans="1:8">
      <c r="A9" s="1" t="s">
        <v>33</v>
      </c>
      <c r="B9" s="68">
        <f>+'Human Services'!B9/'Human Services'!H9</f>
        <v>0</v>
      </c>
      <c r="C9" s="68">
        <f>+'Human Services'!C9/'Human Services'!H9</f>
        <v>0.20858559355884679</v>
      </c>
      <c r="D9" s="68">
        <f>+'Human Services'!D9/'Human Services'!H9</f>
        <v>1.5664283084923911E-3</v>
      </c>
      <c r="E9" s="68">
        <f>+'Human Services'!E9/'Human Services'!H9</f>
        <v>0.78775940705467096</v>
      </c>
      <c r="F9" s="68">
        <f>+'Human Services'!F9/'Human Services'!H9</f>
        <v>0</v>
      </c>
      <c r="G9" s="68">
        <f>+'Human Services'!G9/'Human Services'!H9</f>
        <v>2.0885710779898546E-3</v>
      </c>
      <c r="H9" s="70">
        <f t="shared" si="0"/>
        <v>1</v>
      </c>
    </row>
    <row r="10" spans="1:8">
      <c r="A10" s="1" t="s">
        <v>34</v>
      </c>
      <c r="B10" s="68">
        <f>+'Human Services'!B10/'Human Services'!H10</f>
        <v>0</v>
      </c>
      <c r="C10" s="68">
        <f>+'Human Services'!C10/'Human Services'!H10</f>
        <v>0.31890121029863072</v>
      </c>
      <c r="D10" s="68">
        <f>+'Human Services'!D10/'Human Services'!H10</f>
        <v>0.10299510139229534</v>
      </c>
      <c r="E10" s="68">
        <f>+'Human Services'!E10/'Human Services'!H10</f>
        <v>0.56042660356352014</v>
      </c>
      <c r="F10" s="68">
        <f>+'Human Services'!F10/'Human Services'!H10</f>
        <v>0</v>
      </c>
      <c r="G10" s="68">
        <f>+'Human Services'!G10/'Human Services'!H10</f>
        <v>1.7677084745553816E-2</v>
      </c>
      <c r="H10" s="70">
        <f t="shared" si="0"/>
        <v>1</v>
      </c>
    </row>
    <row r="11" spans="1:8">
      <c r="A11" s="1" t="s">
        <v>35</v>
      </c>
      <c r="B11" s="68">
        <f>+'Human Services'!B11/'Human Services'!H11</f>
        <v>0</v>
      </c>
      <c r="C11" s="68">
        <f>+'Human Services'!C11/'Human Services'!H11</f>
        <v>0.19925682301221267</v>
      </c>
      <c r="D11" s="68">
        <f>+'Human Services'!D11/'Human Services'!H11</f>
        <v>5.1319352889689619E-2</v>
      </c>
      <c r="E11" s="68">
        <f>+'Human Services'!E11/'Human Services'!H11</f>
        <v>0.2244227684489673</v>
      </c>
      <c r="F11" s="68">
        <f>+'Human Services'!F11/'Human Services'!H11</f>
        <v>0</v>
      </c>
      <c r="G11" s="68">
        <f>+'Human Services'!G11/'Human Services'!H11</f>
        <v>0.52500105564913035</v>
      </c>
      <c r="H11" s="70">
        <f t="shared" si="0"/>
        <v>1</v>
      </c>
    </row>
    <row r="12" spans="1:8">
      <c r="A12" s="1" t="s">
        <v>36</v>
      </c>
      <c r="B12" s="68">
        <f>+'Human Services'!B12/'Human Services'!H12</f>
        <v>3.573422131070593E-2</v>
      </c>
      <c r="C12" s="68">
        <f>+'Human Services'!C12/'Human Services'!H12</f>
        <v>0.24240789632006499</v>
      </c>
      <c r="D12" s="68">
        <f>+'Human Services'!D12/'Human Services'!H12</f>
        <v>1.0404270572095291E-2</v>
      </c>
      <c r="E12" s="68">
        <f>+'Human Services'!E12/'Human Services'!H12</f>
        <v>0.7112173700233515</v>
      </c>
      <c r="F12" s="68">
        <f>+'Human Services'!F12/'Human Services'!H12</f>
        <v>0</v>
      </c>
      <c r="G12" s="68">
        <f>+'Human Services'!G12/'Human Services'!H12</f>
        <v>2.3624177378225693E-4</v>
      </c>
      <c r="H12" s="70">
        <f t="shared" si="0"/>
        <v>1</v>
      </c>
    </row>
    <row r="13" spans="1:8">
      <c r="A13" s="1" t="s">
        <v>37</v>
      </c>
      <c r="B13" s="68">
        <f>+'Human Services'!B13/'Human Services'!H13</f>
        <v>0</v>
      </c>
      <c r="C13" s="68">
        <f>+'Human Services'!C13/'Human Services'!H13</f>
        <v>0.33944222333367724</v>
      </c>
      <c r="D13" s="68">
        <f>+'Human Services'!D13/'Human Services'!H13</f>
        <v>0.10902012298374077</v>
      </c>
      <c r="E13" s="68">
        <f>+'Human Services'!E13/'Human Services'!H13</f>
        <v>0.52139590967655713</v>
      </c>
      <c r="F13" s="68">
        <f>+'Human Services'!F13/'Human Services'!H13</f>
        <v>0</v>
      </c>
      <c r="G13" s="68">
        <f>+'Human Services'!G13/'Human Services'!H13</f>
        <v>3.0141744006024859E-2</v>
      </c>
      <c r="H13" s="70">
        <f t="shared" si="0"/>
        <v>1</v>
      </c>
    </row>
    <row r="14" spans="1:8">
      <c r="A14" s="1" t="s">
        <v>38</v>
      </c>
      <c r="B14" s="68">
        <f>+'Human Services'!B14/'Human Services'!H14</f>
        <v>0</v>
      </c>
      <c r="C14" s="68">
        <f>+'Human Services'!C14/'Human Services'!H14</f>
        <v>0.78667566926982291</v>
      </c>
      <c r="D14" s="68">
        <f>+'Human Services'!D14/'Human Services'!H14</f>
        <v>8.5003268412940203E-2</v>
      </c>
      <c r="E14" s="68">
        <f>+'Human Services'!E14/'Human Services'!H14</f>
        <v>9.8127871183769352E-2</v>
      </c>
      <c r="F14" s="68">
        <f>+'Human Services'!F14/'Human Services'!H14</f>
        <v>0</v>
      </c>
      <c r="G14" s="68">
        <f>+'Human Services'!G14/'Human Services'!H14</f>
        <v>3.0193191133467492E-2</v>
      </c>
      <c r="H14" s="70">
        <f t="shared" si="0"/>
        <v>1</v>
      </c>
    </row>
    <row r="15" spans="1:8">
      <c r="A15" s="1" t="s">
        <v>39</v>
      </c>
      <c r="B15" s="68">
        <f>+'Human Services'!B15/'Human Services'!H15</f>
        <v>0.29767168914146652</v>
      </c>
      <c r="C15" s="68">
        <f>+'Human Services'!C15/'Human Services'!H15</f>
        <v>0.15952356174725224</v>
      </c>
      <c r="D15" s="68">
        <f>+'Human Services'!D15/'Human Services'!H15</f>
        <v>6.7796944149727185E-4</v>
      </c>
      <c r="E15" s="68">
        <f>+'Human Services'!E15/'Human Services'!H15</f>
        <v>0.2893020609408935</v>
      </c>
      <c r="F15" s="68">
        <f>+'Human Services'!F15/'Human Services'!H15</f>
        <v>0</v>
      </c>
      <c r="G15" s="68">
        <f>+'Human Services'!G15/'Human Services'!H15</f>
        <v>0.25282471872889045</v>
      </c>
      <c r="H15" s="70">
        <f t="shared" si="0"/>
        <v>1</v>
      </c>
    </row>
    <row r="16" spans="1:8">
      <c r="A16" s="1" t="s">
        <v>40</v>
      </c>
      <c r="B16" s="68">
        <f>+'Human Services'!B16/'Human Services'!H16</f>
        <v>0</v>
      </c>
      <c r="C16" s="68">
        <f>+'Human Services'!C16/'Human Services'!H16</f>
        <v>0.47217184512728738</v>
      </c>
      <c r="D16" s="68">
        <f>+'Human Services'!D16/'Human Services'!H16</f>
        <v>5.3938726977477154E-2</v>
      </c>
      <c r="E16" s="68">
        <f>+'Human Services'!E16/'Human Services'!H16</f>
        <v>0.46300340431075565</v>
      </c>
      <c r="F16" s="68">
        <f>+'Human Services'!F16/'Human Services'!H16</f>
        <v>0</v>
      </c>
      <c r="G16" s="68">
        <f>+'Human Services'!G16/'Human Services'!H16</f>
        <v>1.0886023584479817E-2</v>
      </c>
      <c r="H16" s="70">
        <f t="shared" si="0"/>
        <v>0.99999999999999989</v>
      </c>
    </row>
    <row r="17" spans="1:8">
      <c r="A17" s="1" t="s">
        <v>41</v>
      </c>
      <c r="B17" s="68">
        <f>+'Human Services'!B17/'Human Services'!H17</f>
        <v>0.37664111903528175</v>
      </c>
      <c r="C17" s="68">
        <f>+'Human Services'!C17/'Human Services'!H17</f>
        <v>0.17017945300607132</v>
      </c>
      <c r="D17" s="68">
        <f>+'Human Services'!D17/'Human Services'!H17</f>
        <v>5.8774951383305185E-2</v>
      </c>
      <c r="E17" s="68">
        <f>+'Human Services'!E17/'Human Services'!H17</f>
        <v>2.0891242526202254E-3</v>
      </c>
      <c r="F17" s="68">
        <f>+'Human Services'!F17/'Human Services'!H17</f>
        <v>0</v>
      </c>
      <c r="G17" s="68">
        <f>+'Human Services'!G17/'Human Services'!H17</f>
        <v>0.39231535232272152</v>
      </c>
      <c r="H17" s="70">
        <f t="shared" si="0"/>
        <v>0.99999999999999989</v>
      </c>
    </row>
    <row r="18" spans="1:8">
      <c r="A18" s="1" t="s">
        <v>42</v>
      </c>
      <c r="B18" s="68">
        <f>+'Human Services'!B18/'Human Services'!H18</f>
        <v>0</v>
      </c>
      <c r="C18" s="68">
        <f>+'Human Services'!C18/'Human Services'!H18</f>
        <v>0.60612613112865232</v>
      </c>
      <c r="D18" s="68">
        <f>+'Human Services'!D18/'Human Services'!H18</f>
        <v>1.7555026859648385E-2</v>
      </c>
      <c r="E18" s="68">
        <f>+'Human Services'!E18/'Human Services'!H18</f>
        <v>2.1793939522613999E-2</v>
      </c>
      <c r="F18" s="68">
        <f>+'Human Services'!F18/'Human Services'!H18</f>
        <v>0</v>
      </c>
      <c r="G18" s="68">
        <f>+'Human Services'!G18/'Human Services'!H18</f>
        <v>0.35452490248908525</v>
      </c>
      <c r="H18" s="70">
        <f t="shared" si="0"/>
        <v>1</v>
      </c>
    </row>
    <row r="19" spans="1:8">
      <c r="A19" s="1" t="s">
        <v>43</v>
      </c>
      <c r="B19" s="68">
        <f>+'Human Services'!B19/'Human Services'!H19</f>
        <v>0.28966668153036657</v>
      </c>
      <c r="C19" s="68">
        <f>+'Human Services'!C19/'Human Services'!H19</f>
        <v>0.16324132703112459</v>
      </c>
      <c r="D19" s="68">
        <f>+'Human Services'!D19/'Human Services'!H19</f>
        <v>0</v>
      </c>
      <c r="E19" s="68">
        <f>+'Human Services'!E19/'Human Services'!H19</f>
        <v>0.11900873985552483</v>
      </c>
      <c r="F19" s="68">
        <f>+'Human Services'!F19/'Human Services'!H19</f>
        <v>0</v>
      </c>
      <c r="G19" s="68">
        <f>+'Human Services'!G19/'Human Services'!H19</f>
        <v>0.42808325158298405</v>
      </c>
      <c r="H19" s="70">
        <f t="shared" si="0"/>
        <v>1</v>
      </c>
    </row>
    <row r="20" spans="1:8">
      <c r="A20" s="1" t="s">
        <v>44</v>
      </c>
      <c r="B20" s="68">
        <f>+'Human Services'!B20/'Human Services'!H20</f>
        <v>0.93517308806268362</v>
      </c>
      <c r="C20" s="68">
        <f>+'Human Services'!C20/'Human Services'!H20</f>
        <v>4.8774654979347284E-2</v>
      </c>
      <c r="D20" s="68">
        <f>+'Human Services'!D20/'Human Services'!H20</f>
        <v>2.6547582624998857E-3</v>
      </c>
      <c r="E20" s="68">
        <f>+'Human Services'!E20/'Human Services'!H20</f>
        <v>1.1481829485312006E-3</v>
      </c>
      <c r="F20" s="68">
        <f>+'Human Services'!F20/'Human Services'!H20</f>
        <v>0</v>
      </c>
      <c r="G20" s="68">
        <f>+'Human Services'!G20/'Human Services'!H20</f>
        <v>1.2249315746937998E-2</v>
      </c>
      <c r="H20" s="70">
        <f t="shared" si="0"/>
        <v>1</v>
      </c>
    </row>
    <row r="21" spans="1:8">
      <c r="A21" s="1" t="s">
        <v>45</v>
      </c>
      <c r="B21" s="68">
        <f>+'Human Services'!B21/'Human Services'!H21</f>
        <v>0.20326203305183776</v>
      </c>
      <c r="C21" s="68">
        <f>+'Human Services'!C21/'Human Services'!H21</f>
        <v>0.64675332590961054</v>
      </c>
      <c r="D21" s="68">
        <f>+'Human Services'!D21/'Human Services'!H21</f>
        <v>3.8296269107343635E-2</v>
      </c>
      <c r="E21" s="68">
        <f>+'Human Services'!E21/'Human Services'!H21</f>
        <v>0.11168837193120804</v>
      </c>
      <c r="F21" s="68">
        <f>+'Human Services'!F21/'Human Services'!H21</f>
        <v>0</v>
      </c>
      <c r="G21" s="68">
        <f>+'Human Services'!G21/'Human Services'!H21</f>
        <v>0</v>
      </c>
      <c r="H21" s="70">
        <f t="shared" si="0"/>
        <v>1</v>
      </c>
    </row>
    <row r="22" spans="1:8">
      <c r="A22" s="1" t="s">
        <v>46</v>
      </c>
      <c r="B22" s="68">
        <f>+'Human Services'!B22/'Human Services'!H22</f>
        <v>0</v>
      </c>
      <c r="C22" s="68">
        <f>+'Human Services'!C22/'Human Services'!H22</f>
        <v>0.3563137574548973</v>
      </c>
      <c r="D22" s="68">
        <f>+'Human Services'!D22/'Human Services'!H22</f>
        <v>8.3757734893430358E-2</v>
      </c>
      <c r="E22" s="68">
        <f>+'Human Services'!E22/'Human Services'!H22</f>
        <v>0.46712223076037618</v>
      </c>
      <c r="F22" s="68">
        <f>+'Human Services'!F22/'Human Services'!H22</f>
        <v>0</v>
      </c>
      <c r="G22" s="68">
        <f>+'Human Services'!G22/'Human Services'!H22</f>
        <v>9.2806276891296169E-2</v>
      </c>
      <c r="H22" s="70">
        <f t="shared" si="0"/>
        <v>1</v>
      </c>
    </row>
    <row r="23" spans="1:8">
      <c r="A23" s="1" t="s">
        <v>47</v>
      </c>
      <c r="B23" s="68">
        <f>+'Human Services'!B23/'Human Services'!H23</f>
        <v>0</v>
      </c>
      <c r="C23" s="68">
        <f>+'Human Services'!C23/'Human Services'!H23</f>
        <v>0.59035864628755075</v>
      </c>
      <c r="D23" s="68">
        <f>+'Human Services'!D23/'Human Services'!H23</f>
        <v>0</v>
      </c>
      <c r="E23" s="68">
        <f>+'Human Services'!E23/'Human Services'!H23</f>
        <v>0</v>
      </c>
      <c r="F23" s="68">
        <f>+'Human Services'!F23/'Human Services'!H23</f>
        <v>0</v>
      </c>
      <c r="G23" s="68">
        <f>+'Human Services'!G23/'Human Services'!H23</f>
        <v>0.40964135371244925</v>
      </c>
      <c r="H23" s="70">
        <f t="shared" si="0"/>
        <v>1</v>
      </c>
    </row>
    <row r="24" spans="1:8">
      <c r="A24" s="1" t="s">
        <v>48</v>
      </c>
      <c r="B24" s="68">
        <f>+'Human Services'!B24/'Human Services'!H24</f>
        <v>0.34791178840058123</v>
      </c>
      <c r="C24" s="68">
        <f>+'Human Services'!C24/'Human Services'!H24</f>
        <v>0.58695874775066448</v>
      </c>
      <c r="D24" s="68">
        <f>+'Human Services'!D24/'Human Services'!H24</f>
        <v>2.4240119864174015E-2</v>
      </c>
      <c r="E24" s="68">
        <f>+'Human Services'!E24/'Human Services'!H24</f>
        <v>4.0889343984580287E-2</v>
      </c>
      <c r="F24" s="68">
        <f>+'Human Services'!F24/'Human Services'!H24</f>
        <v>0</v>
      </c>
      <c r="G24" s="68">
        <f>+'Human Services'!G24/'Human Services'!H24</f>
        <v>0</v>
      </c>
      <c r="H24" s="70">
        <f t="shared" si="0"/>
        <v>1</v>
      </c>
    </row>
    <row r="25" spans="1:8">
      <c r="A25" s="1" t="s">
        <v>49</v>
      </c>
      <c r="B25" s="68">
        <f>+'Human Services'!B25/'Human Services'!H25</f>
        <v>0</v>
      </c>
      <c r="C25" s="68">
        <f>+'Human Services'!C25/'Human Services'!H25</f>
        <v>0.84312924965030078</v>
      </c>
      <c r="D25" s="68">
        <f>+'Human Services'!D25/'Human Services'!H25</f>
        <v>3.0825591543101712E-2</v>
      </c>
      <c r="E25" s="68">
        <f>+'Human Services'!E25/'Human Services'!H25</f>
        <v>9.1791761483902876E-2</v>
      </c>
      <c r="F25" s="68">
        <f>+'Human Services'!F25/'Human Services'!H25</f>
        <v>1.6440315489654248E-2</v>
      </c>
      <c r="G25" s="68">
        <f>+'Human Services'!G25/'Human Services'!H25</f>
        <v>1.7813081833040378E-2</v>
      </c>
      <c r="H25" s="70">
        <f t="shared" si="0"/>
        <v>1</v>
      </c>
    </row>
    <row r="26" spans="1:8">
      <c r="A26" s="1" t="s">
        <v>50</v>
      </c>
      <c r="B26" s="68">
        <f>+'Human Services'!B26/'Human Services'!H26</f>
        <v>0</v>
      </c>
      <c r="C26" s="68">
        <f>+'Human Services'!C26/'Human Services'!H26</f>
        <v>0.61370585155898305</v>
      </c>
      <c r="D26" s="68">
        <f>+'Human Services'!D26/'Human Services'!H26</f>
        <v>3.5646702476325495E-2</v>
      </c>
      <c r="E26" s="68">
        <f>+'Human Services'!E26/'Human Services'!H26</f>
        <v>0.19563317709892877</v>
      </c>
      <c r="F26" s="68">
        <f>+'Human Services'!F26/'Human Services'!H26</f>
        <v>0</v>
      </c>
      <c r="G26" s="68">
        <f>+'Human Services'!G26/'Human Services'!H26</f>
        <v>0.15501426886576267</v>
      </c>
      <c r="H26" s="70">
        <f t="shared" si="0"/>
        <v>1</v>
      </c>
    </row>
    <row r="27" spans="1:8">
      <c r="A27" s="1" t="s">
        <v>51</v>
      </c>
      <c r="B27" s="68">
        <f>+'Human Services'!B27/'Human Services'!H27</f>
        <v>0</v>
      </c>
      <c r="C27" s="68">
        <f>+'Human Services'!C27/'Human Services'!H27</f>
        <v>0.16917250679379917</v>
      </c>
      <c r="D27" s="68">
        <f>+'Human Services'!D27/'Human Services'!H27</f>
        <v>0</v>
      </c>
      <c r="E27" s="68">
        <f>+'Human Services'!E27/'Human Services'!H27</f>
        <v>0.83082749320620086</v>
      </c>
      <c r="F27" s="68">
        <f>+'Human Services'!F27/'Human Services'!H27</f>
        <v>0</v>
      </c>
      <c r="G27" s="68">
        <f>+'Human Services'!G27/'Human Services'!H27</f>
        <v>0</v>
      </c>
      <c r="H27" s="70">
        <f t="shared" si="0"/>
        <v>1</v>
      </c>
    </row>
    <row r="28" spans="1:8">
      <c r="A28" s="1" t="s">
        <v>52</v>
      </c>
      <c r="B28" s="68">
        <f>+'Human Services'!B28/'Human Services'!H28</f>
        <v>0</v>
      </c>
      <c r="C28" s="68">
        <f>+'Human Services'!C28/'Human Services'!H28</f>
        <v>0.84217399175383156</v>
      </c>
      <c r="D28" s="68">
        <f>+'Human Services'!D28/'Human Services'!H28</f>
        <v>0.10434225511785719</v>
      </c>
      <c r="E28" s="68">
        <f>+'Human Services'!E28/'Human Services'!H28</f>
        <v>4.8788351648007662E-2</v>
      </c>
      <c r="F28" s="68">
        <f>+'Human Services'!F28/'Human Services'!H28</f>
        <v>0</v>
      </c>
      <c r="G28" s="68">
        <f>+'Human Services'!G28/'Human Services'!H28</f>
        <v>4.695401480303573E-3</v>
      </c>
      <c r="H28" s="70">
        <f t="shared" si="0"/>
        <v>1</v>
      </c>
    </row>
    <row r="29" spans="1:8">
      <c r="A29" s="1" t="s">
        <v>53</v>
      </c>
      <c r="B29" s="68">
        <f>+'Human Services'!B29/'Human Services'!H29</f>
        <v>2.2840414170381622E-2</v>
      </c>
      <c r="C29" s="68">
        <f>+'Human Services'!C29/'Human Services'!H29</f>
        <v>9.1698643282711115E-2</v>
      </c>
      <c r="D29" s="68">
        <f>+'Human Services'!D29/'Human Services'!H29</f>
        <v>0.12451315483271642</v>
      </c>
      <c r="E29" s="68">
        <f>+'Human Services'!E29/'Human Services'!H29</f>
        <v>0.53114356308071464</v>
      </c>
      <c r="F29" s="68">
        <f>+'Human Services'!F29/'Human Services'!H29</f>
        <v>0</v>
      </c>
      <c r="G29" s="68">
        <f>+'Human Services'!G29/'Human Services'!H29</f>
        <v>0.22980422463347616</v>
      </c>
      <c r="H29" s="70">
        <f t="shared" si="0"/>
        <v>1</v>
      </c>
    </row>
    <row r="30" spans="1:8">
      <c r="A30" s="1" t="s">
        <v>54</v>
      </c>
      <c r="B30" s="68">
        <f>+'Human Services'!B30/'Human Services'!H30</f>
        <v>3.0720450256015551E-7</v>
      </c>
      <c r="C30" s="68">
        <f>+'Human Services'!C30/'Human Services'!H30</f>
        <v>0.59074033181906294</v>
      </c>
      <c r="D30" s="68">
        <f>+'Human Services'!D30/'Human Services'!H30</f>
        <v>2.3964618090953484E-2</v>
      </c>
      <c r="E30" s="68">
        <f>+'Human Services'!E30/'Human Services'!H30</f>
        <v>3.9622453146115372E-2</v>
      </c>
      <c r="F30" s="68">
        <f>+'Human Services'!F30/'Human Services'!H30</f>
        <v>0</v>
      </c>
      <c r="G30" s="68">
        <f>+'Human Services'!G30/'Human Services'!H30</f>
        <v>0.34567228973936559</v>
      </c>
      <c r="H30" s="70">
        <f t="shared" si="0"/>
        <v>1</v>
      </c>
    </row>
    <row r="31" spans="1:8">
      <c r="A31" s="1" t="s">
        <v>55</v>
      </c>
      <c r="B31" s="68">
        <f>+'Human Services'!B31/'Human Services'!H31</f>
        <v>0</v>
      </c>
      <c r="C31" s="68">
        <f>+'Human Services'!C31/'Human Services'!H31</f>
        <v>0.86429330562098383</v>
      </c>
      <c r="D31" s="68">
        <f>+'Human Services'!D31/'Human Services'!H31</f>
        <v>0</v>
      </c>
      <c r="E31" s="68">
        <f>+'Human Services'!E31/'Human Services'!H31</f>
        <v>4.2432898068713795E-2</v>
      </c>
      <c r="F31" s="68">
        <f>+'Human Services'!F31/'Human Services'!H31</f>
        <v>0</v>
      </c>
      <c r="G31" s="68">
        <f>+'Human Services'!G31/'Human Services'!H31</f>
        <v>9.3273796310302359E-2</v>
      </c>
      <c r="H31" s="70">
        <f t="shared" si="0"/>
        <v>1</v>
      </c>
    </row>
    <row r="32" spans="1:8">
      <c r="A32" s="1" t="s">
        <v>56</v>
      </c>
      <c r="B32" s="68">
        <f>+'Human Services'!B32/'Human Services'!H32</f>
        <v>0</v>
      </c>
      <c r="C32" s="68">
        <f>+'Human Services'!C32/'Human Services'!H32</f>
        <v>9.7288746579671334E-2</v>
      </c>
      <c r="D32" s="68">
        <f>+'Human Services'!D32/'Human Services'!H32</f>
        <v>3.8151464042351091E-2</v>
      </c>
      <c r="E32" s="68">
        <f>+'Human Services'!E32/'Human Services'!H32</f>
        <v>0.57784932936302114</v>
      </c>
      <c r="F32" s="68">
        <f>+'Human Services'!F32/'Human Services'!H32</f>
        <v>0</v>
      </c>
      <c r="G32" s="68">
        <f>+'Human Services'!G32/'Human Services'!H32</f>
        <v>0.28671046001495643</v>
      </c>
      <c r="H32" s="70">
        <f t="shared" si="0"/>
        <v>1</v>
      </c>
    </row>
    <row r="33" spans="1:8">
      <c r="A33" s="1" t="s">
        <v>57</v>
      </c>
      <c r="B33" s="68">
        <f>+'Human Services'!B33/'Human Services'!H33</f>
        <v>0</v>
      </c>
      <c r="C33" s="68">
        <f>+'Human Services'!C33/'Human Services'!H33</f>
        <v>0.94908218791757559</v>
      </c>
      <c r="D33" s="68">
        <f>+'Human Services'!D33/'Human Services'!H33</f>
        <v>1.8682250134134815E-2</v>
      </c>
      <c r="E33" s="68">
        <f>+'Human Services'!E33/'Human Services'!H33</f>
        <v>3.1449999332271779E-2</v>
      </c>
      <c r="F33" s="68">
        <f>+'Human Services'!F33/'Human Services'!H33</f>
        <v>0</v>
      </c>
      <c r="G33" s="68">
        <f>+'Human Services'!G33/'Human Services'!H33</f>
        <v>7.8556261601777885E-4</v>
      </c>
      <c r="H33" s="70">
        <f t="shared" si="0"/>
        <v>1</v>
      </c>
    </row>
    <row r="34" spans="1:8">
      <c r="A34" s="1" t="s">
        <v>58</v>
      </c>
      <c r="B34" s="68">
        <f>+'Human Services'!B34/'Human Services'!H34</f>
        <v>0</v>
      </c>
      <c r="C34" s="68">
        <f>+'Human Services'!C34/'Human Services'!H34</f>
        <v>0.29400577176911863</v>
      </c>
      <c r="D34" s="68">
        <f>+'Human Services'!D34/'Human Services'!H34</f>
        <v>0.10369081093091599</v>
      </c>
      <c r="E34" s="68">
        <f>+'Human Services'!E34/'Human Services'!H34</f>
        <v>0.60230341729996539</v>
      </c>
      <c r="F34" s="68">
        <f>+'Human Services'!F34/'Human Services'!H34</f>
        <v>0</v>
      </c>
      <c r="G34" s="68">
        <f>+'Human Services'!G34/'Human Services'!H34</f>
        <v>0</v>
      </c>
      <c r="H34" s="70">
        <f t="shared" si="0"/>
        <v>1</v>
      </c>
    </row>
    <row r="35" spans="1:8">
      <c r="A35" s="1" t="s">
        <v>59</v>
      </c>
      <c r="B35" s="68">
        <f>+'Human Services'!B35/'Human Services'!H35</f>
        <v>0</v>
      </c>
      <c r="C35" s="68">
        <f>+'Human Services'!C35/'Human Services'!H35</f>
        <v>0.26127998432558008</v>
      </c>
      <c r="D35" s="68">
        <f>+'Human Services'!D35/'Human Services'!H35</f>
        <v>0.11328966887787947</v>
      </c>
      <c r="E35" s="68">
        <f>+'Human Services'!E35/'Human Services'!H35</f>
        <v>0.62543034679654042</v>
      </c>
      <c r="F35" s="68">
        <f>+'Human Services'!F35/'Human Services'!H35</f>
        <v>0</v>
      </c>
      <c r="G35" s="68">
        <f>+'Human Services'!G35/'Human Services'!H35</f>
        <v>0</v>
      </c>
      <c r="H35" s="70">
        <f t="shared" si="0"/>
        <v>1</v>
      </c>
    </row>
    <row r="36" spans="1:8">
      <c r="A36" s="1" t="s">
        <v>60</v>
      </c>
      <c r="B36" s="68">
        <f>+'Human Services'!B36/'Human Services'!H36</f>
        <v>0</v>
      </c>
      <c r="C36" s="68">
        <f>+'Human Services'!C36/'Human Services'!H36</f>
        <v>0.26761830586434665</v>
      </c>
      <c r="D36" s="68">
        <f>+'Human Services'!D36/'Human Services'!H36</f>
        <v>0.10800085878817346</v>
      </c>
      <c r="E36" s="68">
        <f>+'Human Services'!E36/'Human Services'!H36</f>
        <v>0.50457475655517336</v>
      </c>
      <c r="F36" s="68">
        <f>+'Human Services'!F36/'Human Services'!H36</f>
        <v>0</v>
      </c>
      <c r="G36" s="68">
        <f>+'Human Services'!G36/'Human Services'!H36</f>
        <v>0.11980607879230651</v>
      </c>
      <c r="H36" s="70">
        <f t="shared" si="0"/>
        <v>1</v>
      </c>
    </row>
    <row r="37" spans="1:8">
      <c r="A37" s="1" t="s">
        <v>61</v>
      </c>
      <c r="B37" s="68">
        <f>+'Human Services'!B37/'Human Services'!H37</f>
        <v>0.24950889690833047</v>
      </c>
      <c r="C37" s="68">
        <f>+'Human Services'!C37/'Human Services'!H37</f>
        <v>0.36536584174110304</v>
      </c>
      <c r="D37" s="68">
        <f>+'Human Services'!D37/'Human Services'!H37</f>
        <v>0</v>
      </c>
      <c r="E37" s="68">
        <f>+'Human Services'!E37/'Human Services'!H37</f>
        <v>0.16520903735412337</v>
      </c>
      <c r="F37" s="68">
        <f>+'Human Services'!F37/'Human Services'!H37</f>
        <v>0</v>
      </c>
      <c r="G37" s="68">
        <f>+'Human Services'!G37/'Human Services'!H37</f>
        <v>0.21991622399644312</v>
      </c>
      <c r="H37" s="70">
        <f t="shared" si="0"/>
        <v>1</v>
      </c>
    </row>
    <row r="38" spans="1:8">
      <c r="A38" s="1" t="s">
        <v>62</v>
      </c>
      <c r="B38" s="68">
        <f>+'Human Services'!B38/'Human Services'!H38</f>
        <v>0</v>
      </c>
      <c r="C38" s="68">
        <f>+'Human Services'!C38/'Human Services'!H38</f>
        <v>0.44436392757135962</v>
      </c>
      <c r="D38" s="68">
        <f>+'Human Services'!D38/'Human Services'!H38</f>
        <v>6.865532639970176E-2</v>
      </c>
      <c r="E38" s="68">
        <f>+'Human Services'!E38/'Human Services'!H38</f>
        <v>0.28012486614497428</v>
      </c>
      <c r="F38" s="68">
        <f>+'Human Services'!F38/'Human Services'!H38</f>
        <v>0</v>
      </c>
      <c r="G38" s="68">
        <f>+'Human Services'!G38/'Human Services'!H38</f>
        <v>0.20685587988396434</v>
      </c>
      <c r="H38" s="70">
        <f t="shared" si="0"/>
        <v>1</v>
      </c>
    </row>
    <row r="39" spans="1:8">
      <c r="A39" s="1" t="s">
        <v>63</v>
      </c>
      <c r="B39" s="68">
        <f>+'Human Services'!B39/'Human Services'!H39</f>
        <v>0</v>
      </c>
      <c r="C39" s="68">
        <f>+'Human Services'!C39/'Human Services'!H39</f>
        <v>0.43617276869943955</v>
      </c>
      <c r="D39" s="68">
        <f>+'Human Services'!D39/'Human Services'!H39</f>
        <v>4.1958055872113237E-2</v>
      </c>
      <c r="E39" s="68">
        <f>+'Human Services'!E39/'Human Services'!H39</f>
        <v>0.49704254153897276</v>
      </c>
      <c r="F39" s="68">
        <f>+'Human Services'!F39/'Human Services'!H39</f>
        <v>0</v>
      </c>
      <c r="G39" s="68">
        <f>+'Human Services'!G39/'Human Services'!H39</f>
        <v>2.4826633889474474E-2</v>
      </c>
      <c r="H39" s="70">
        <f t="shared" si="0"/>
        <v>1</v>
      </c>
    </row>
    <row r="40" spans="1:8">
      <c r="A40" s="1" t="s">
        <v>64</v>
      </c>
      <c r="B40" s="68">
        <f>+'Human Services'!B40/'Human Services'!H40</f>
        <v>0</v>
      </c>
      <c r="C40" s="68">
        <f>+'Human Services'!C40/'Human Services'!H40</f>
        <v>0.37348843017965783</v>
      </c>
      <c r="D40" s="68">
        <f>+'Human Services'!D40/'Human Services'!H40</f>
        <v>3.0329521328789851E-2</v>
      </c>
      <c r="E40" s="68">
        <f>+'Human Services'!E40/'Human Services'!H40</f>
        <v>0.55749228381295601</v>
      </c>
      <c r="F40" s="68">
        <f>+'Human Services'!F40/'Human Services'!H40</f>
        <v>0</v>
      </c>
      <c r="G40" s="68">
        <f>+'Human Services'!G40/'Human Services'!H40</f>
        <v>3.8689764678596278E-2</v>
      </c>
      <c r="H40" s="70">
        <f t="shared" si="0"/>
        <v>1</v>
      </c>
    </row>
    <row r="41" spans="1:8">
      <c r="A41" s="1" t="s">
        <v>65</v>
      </c>
      <c r="B41" s="68">
        <f>+'Human Services'!B41/'Human Services'!H41</f>
        <v>0</v>
      </c>
      <c r="C41" s="68">
        <f>+'Human Services'!C41/'Human Services'!H41</f>
        <v>0.35067686623973254</v>
      </c>
      <c r="D41" s="68">
        <f>+'Human Services'!D41/'Human Services'!H41</f>
        <v>8.020541102611467E-2</v>
      </c>
      <c r="E41" s="68">
        <f>+'Human Services'!E41/'Human Services'!H41</f>
        <v>0.56911772273415273</v>
      </c>
      <c r="F41" s="68">
        <f>+'Human Services'!F41/'Human Services'!H41</f>
        <v>0</v>
      </c>
      <c r="G41" s="68">
        <f>+'Human Services'!G41/'Human Services'!H41</f>
        <v>0</v>
      </c>
      <c r="H41" s="70">
        <f t="shared" si="0"/>
        <v>1</v>
      </c>
    </row>
    <row r="42" spans="1:8">
      <c r="A42" s="1" t="s">
        <v>66</v>
      </c>
      <c r="B42" s="68">
        <f>+'Human Services'!B42/'Human Services'!H42</f>
        <v>0</v>
      </c>
      <c r="C42" s="68">
        <f>+'Human Services'!C42/'Human Services'!H42</f>
        <v>0.19058370209819681</v>
      </c>
      <c r="D42" s="68">
        <f>+'Human Services'!D42/'Human Services'!H42</f>
        <v>6.3818898822962766E-2</v>
      </c>
      <c r="E42" s="68">
        <f>+'Human Services'!E42/'Human Services'!H42</f>
        <v>0.18630904000722479</v>
      </c>
      <c r="F42" s="68">
        <f>+'Human Services'!F42/'Human Services'!H42</f>
        <v>2.2276408079713417E-3</v>
      </c>
      <c r="G42" s="68">
        <f>+'Human Services'!G42/'Human Services'!H42</f>
        <v>0.55706071826364434</v>
      </c>
      <c r="H42" s="70">
        <f t="shared" si="0"/>
        <v>1</v>
      </c>
    </row>
    <row r="43" spans="1:8">
      <c r="A43" s="1" t="s">
        <v>67</v>
      </c>
      <c r="B43" s="68">
        <f>+'Human Services'!B43/'Human Services'!H43</f>
        <v>0</v>
      </c>
      <c r="C43" s="68">
        <f>+'Human Services'!C43/'Human Services'!H43</f>
        <v>0.35559133437993828</v>
      </c>
      <c r="D43" s="68">
        <f>+'Human Services'!D43/'Human Services'!H43</f>
        <v>7.7715652845689889E-2</v>
      </c>
      <c r="E43" s="68">
        <f>+'Human Services'!E43/'Human Services'!H43</f>
        <v>0.55345170207749017</v>
      </c>
      <c r="F43" s="68">
        <f>+'Human Services'!F43/'Human Services'!H43</f>
        <v>0</v>
      </c>
      <c r="G43" s="68">
        <f>+'Human Services'!G43/'Human Services'!H43</f>
        <v>1.3241310696881696E-2</v>
      </c>
      <c r="H43" s="70">
        <f t="shared" si="0"/>
        <v>1</v>
      </c>
    </row>
    <row r="44" spans="1:8">
      <c r="A44" s="1" t="s">
        <v>68</v>
      </c>
      <c r="B44" s="68">
        <f>+'Human Services'!B44/'Human Services'!H44</f>
        <v>0</v>
      </c>
      <c r="C44" s="68">
        <f>+'Human Services'!C44/'Human Services'!H44</f>
        <v>0.18591763322461174</v>
      </c>
      <c r="D44" s="68">
        <f>+'Human Services'!D44/'Human Services'!H44</f>
        <v>0</v>
      </c>
      <c r="E44" s="68">
        <f>+'Human Services'!E44/'Human Services'!H44</f>
        <v>0.63585388585488367</v>
      </c>
      <c r="F44" s="68">
        <f>+'Human Services'!F44/'Human Services'!H44</f>
        <v>0</v>
      </c>
      <c r="G44" s="68">
        <f>+'Human Services'!G44/'Human Services'!H44</f>
        <v>0.17822848092050464</v>
      </c>
      <c r="H44" s="70">
        <f t="shared" si="0"/>
        <v>1</v>
      </c>
    </row>
    <row r="45" spans="1:8">
      <c r="A45" s="1" t="s">
        <v>69</v>
      </c>
      <c r="B45" s="68">
        <f>+'Human Services'!B45/'Human Services'!H45</f>
        <v>0.90464364775177364</v>
      </c>
      <c r="C45" s="68">
        <f>+'Human Services'!C45/'Human Services'!H45</f>
        <v>1.6477676743509584E-2</v>
      </c>
      <c r="D45" s="68">
        <f>+'Human Services'!D45/'Human Services'!H45</f>
        <v>6.2701732059025621E-7</v>
      </c>
      <c r="E45" s="68">
        <f>+'Human Services'!E45/'Human Services'!H45</f>
        <v>0</v>
      </c>
      <c r="F45" s="68">
        <f>+'Human Services'!F45/'Human Services'!H45</f>
        <v>2.0277407708661475E-4</v>
      </c>
      <c r="G45" s="68">
        <f>+'Human Services'!G45/'Human Services'!H45</f>
        <v>7.8675274410309609E-2</v>
      </c>
      <c r="H45" s="70">
        <f t="shared" si="0"/>
        <v>1</v>
      </c>
    </row>
    <row r="46" spans="1:8">
      <c r="A46" s="1" t="s">
        <v>70</v>
      </c>
      <c r="B46" s="68">
        <f>+'Human Services'!B46/'Human Services'!H46</f>
        <v>2.0785739499640897E-4</v>
      </c>
      <c r="C46" s="68">
        <f>+'Human Services'!C46/'Human Services'!H46</f>
        <v>0.76806939973933386</v>
      </c>
      <c r="D46" s="68">
        <f>+'Human Services'!D46/'Human Services'!H46</f>
        <v>4.0311659999528293E-2</v>
      </c>
      <c r="E46" s="68">
        <f>+'Human Services'!E46/'Human Services'!H46</f>
        <v>0.10299747154202617</v>
      </c>
      <c r="F46" s="68">
        <f>+'Human Services'!F46/'Human Services'!H46</f>
        <v>0</v>
      </c>
      <c r="G46" s="68">
        <f>+'Human Services'!G46/'Human Services'!H46</f>
        <v>8.8413611324115307E-2</v>
      </c>
      <c r="H46" s="70">
        <f t="shared" si="0"/>
        <v>1</v>
      </c>
    </row>
    <row r="47" spans="1:8">
      <c r="A47" s="1" t="s">
        <v>71</v>
      </c>
      <c r="B47" s="68">
        <f>+'Human Services'!B47/'Human Services'!H47</f>
        <v>7.0455307496344504E-3</v>
      </c>
      <c r="C47" s="68">
        <f>+'Human Services'!C47/'Human Services'!H47</f>
        <v>0.78700502840974207</v>
      </c>
      <c r="D47" s="68">
        <f>+'Human Services'!D47/'Human Services'!H47</f>
        <v>8.5290528859916174E-3</v>
      </c>
      <c r="E47" s="68">
        <f>+'Human Services'!E47/'Human Services'!H47</f>
        <v>0.1114003585400607</v>
      </c>
      <c r="F47" s="68">
        <f>+'Human Services'!F47/'Human Services'!H47</f>
        <v>8.6356660470665123E-3</v>
      </c>
      <c r="G47" s="68">
        <f>+'Human Services'!G47/'Human Services'!H47</f>
        <v>7.7384363367504622E-2</v>
      </c>
      <c r="H47" s="70">
        <f t="shared" si="0"/>
        <v>1</v>
      </c>
    </row>
    <row r="48" spans="1:8">
      <c r="A48" s="1" t="s">
        <v>72</v>
      </c>
      <c r="B48" s="68">
        <f>+'Human Services'!B48/'Human Services'!H48</f>
        <v>0</v>
      </c>
      <c r="C48" s="68">
        <f>+'Human Services'!C48/'Human Services'!H48</f>
        <v>0.40853612389934651</v>
      </c>
      <c r="D48" s="68">
        <f>+'Human Services'!D48/'Human Services'!H48</f>
        <v>7.5267849247616259E-2</v>
      </c>
      <c r="E48" s="68">
        <f>+'Human Services'!E48/'Human Services'!H48</f>
        <v>0.43472874911274562</v>
      </c>
      <c r="F48" s="68">
        <f>+'Human Services'!F48/'Human Services'!H48</f>
        <v>0</v>
      </c>
      <c r="G48" s="68">
        <f>+'Human Services'!G48/'Human Services'!H48</f>
        <v>8.1467277740291583E-2</v>
      </c>
      <c r="H48" s="70">
        <f t="shared" si="0"/>
        <v>1</v>
      </c>
    </row>
    <row r="49" spans="1:8">
      <c r="A49" s="1" t="s">
        <v>73</v>
      </c>
      <c r="B49" s="68">
        <f>+'Human Services'!B49/'Human Services'!H49</f>
        <v>0</v>
      </c>
      <c r="C49" s="68">
        <f>+'Human Services'!C49/'Human Services'!H49</f>
        <v>0.23836025678026254</v>
      </c>
      <c r="D49" s="68">
        <f>+'Human Services'!D49/'Human Services'!H49</f>
        <v>2.2993481691796085E-2</v>
      </c>
      <c r="E49" s="68">
        <f>+'Human Services'!E49/'Human Services'!H49</f>
        <v>0.31461562261933546</v>
      </c>
      <c r="F49" s="68">
        <f>+'Human Services'!F49/'Human Services'!H49</f>
        <v>0</v>
      </c>
      <c r="G49" s="68">
        <f>+'Human Services'!G49/'Human Services'!H49</f>
        <v>0.42403063890860587</v>
      </c>
      <c r="H49" s="70">
        <f t="shared" si="0"/>
        <v>1</v>
      </c>
    </row>
    <row r="50" spans="1:8">
      <c r="A50" s="1" t="s">
        <v>74</v>
      </c>
      <c r="B50" s="68">
        <f>+'Human Services'!B50/'Human Services'!H50</f>
        <v>0</v>
      </c>
      <c r="C50" s="68">
        <f>+'Human Services'!C50/'Human Services'!H50</f>
        <v>0.24556498696553783</v>
      </c>
      <c r="D50" s="68">
        <f>+'Human Services'!D50/'Human Services'!H50</f>
        <v>6.8908225412521285E-2</v>
      </c>
      <c r="E50" s="68">
        <f>+'Human Services'!E50/'Human Services'!H50</f>
        <v>6.7023325469051251E-2</v>
      </c>
      <c r="F50" s="68">
        <f>+'Human Services'!F50/'Human Services'!H50</f>
        <v>0</v>
      </c>
      <c r="G50" s="68">
        <f>+'Human Services'!G50/'Human Services'!H50</f>
        <v>0.61850346215288965</v>
      </c>
      <c r="H50" s="70">
        <f t="shared" si="0"/>
        <v>1</v>
      </c>
    </row>
    <row r="51" spans="1:8">
      <c r="A51" s="1" t="s">
        <v>75</v>
      </c>
      <c r="B51" s="68">
        <f>+'Human Services'!B51/'Human Services'!H51</f>
        <v>0</v>
      </c>
      <c r="C51" s="68">
        <f>+'Human Services'!C51/'Human Services'!H51</f>
        <v>0.29147172303298147</v>
      </c>
      <c r="D51" s="68">
        <f>+'Human Services'!D51/'Human Services'!H51</f>
        <v>0</v>
      </c>
      <c r="E51" s="68">
        <f>+'Human Services'!E51/'Human Services'!H51</f>
        <v>0.50547795353059866</v>
      </c>
      <c r="F51" s="68">
        <f>+'Human Services'!F51/'Human Services'!H51</f>
        <v>0</v>
      </c>
      <c r="G51" s="68">
        <f>+'Human Services'!G51/'Human Services'!H51</f>
        <v>0.20305032343641982</v>
      </c>
      <c r="H51" s="70">
        <f t="shared" si="0"/>
        <v>1</v>
      </c>
    </row>
    <row r="52" spans="1:8">
      <c r="A52" s="1" t="s">
        <v>76</v>
      </c>
      <c r="B52" s="68">
        <f>+'Human Services'!B52/'Human Services'!H52</f>
        <v>0</v>
      </c>
      <c r="C52" s="68">
        <f>+'Human Services'!C52/'Human Services'!H52</f>
        <v>0.43988661403918133</v>
      </c>
      <c r="D52" s="68">
        <f>+'Human Services'!D52/'Human Services'!H52</f>
        <v>5.0557416545607838E-2</v>
      </c>
      <c r="E52" s="68">
        <f>+'Human Services'!E52/'Human Services'!H52</f>
        <v>5.3720917655185989E-2</v>
      </c>
      <c r="F52" s="68">
        <f>+'Human Services'!F52/'Human Services'!H52</f>
        <v>9.4685496553064182E-3</v>
      </c>
      <c r="G52" s="68">
        <f>+'Human Services'!G52/'Human Services'!H52</f>
        <v>0.4463665021047184</v>
      </c>
      <c r="H52" s="70">
        <f t="shared" si="0"/>
        <v>1</v>
      </c>
    </row>
    <row r="53" spans="1:8">
      <c r="A53" s="1" t="s">
        <v>77</v>
      </c>
      <c r="B53" s="68">
        <f>+'Human Services'!B53/'Human Services'!H53</f>
        <v>0</v>
      </c>
      <c r="C53" s="68">
        <f>+'Human Services'!C53/'Human Services'!H53</f>
        <v>0.55813086935106182</v>
      </c>
      <c r="D53" s="68">
        <f>+'Human Services'!D53/'Human Services'!H53</f>
        <v>0</v>
      </c>
      <c r="E53" s="68">
        <f>+'Human Services'!E53/'Human Services'!H53</f>
        <v>0.33820667274865651</v>
      </c>
      <c r="F53" s="68">
        <f>+'Human Services'!F53/'Human Services'!H53</f>
        <v>0</v>
      </c>
      <c r="G53" s="68">
        <f>+'Human Services'!G53/'Human Services'!H53</f>
        <v>0.10366245790028168</v>
      </c>
      <c r="H53" s="70">
        <f t="shared" si="0"/>
        <v>1</v>
      </c>
    </row>
    <row r="54" spans="1:8">
      <c r="A54" s="1" t="s">
        <v>78</v>
      </c>
      <c r="B54" s="68">
        <f>+'Human Services'!B54/'Human Services'!H54</f>
        <v>0</v>
      </c>
      <c r="C54" s="68">
        <f>+'Human Services'!C54/'Human Services'!H54</f>
        <v>0.7503053241981672</v>
      </c>
      <c r="D54" s="68">
        <f>+'Human Services'!D54/'Human Services'!H54</f>
        <v>5.1173325294557349E-2</v>
      </c>
      <c r="E54" s="68">
        <f>+'Human Services'!E54/'Human Services'!H54</f>
        <v>0.10440227861957184</v>
      </c>
      <c r="F54" s="68">
        <f>+'Human Services'!F54/'Human Services'!H54</f>
        <v>0</v>
      </c>
      <c r="G54" s="68">
        <f>+'Human Services'!G54/'Human Services'!H54</f>
        <v>9.4119071887703562E-2</v>
      </c>
      <c r="H54" s="70">
        <f t="shared" si="0"/>
        <v>0.99999999999999989</v>
      </c>
    </row>
    <row r="55" spans="1:8">
      <c r="A55" s="1" t="s">
        <v>79</v>
      </c>
      <c r="B55" s="68">
        <f>+'Human Services'!B55/'Human Services'!H55</f>
        <v>0.48024014759818345</v>
      </c>
      <c r="C55" s="68">
        <f>+'Human Services'!C55/'Human Services'!H55</f>
        <v>0.11853254291382694</v>
      </c>
      <c r="D55" s="68">
        <f>+'Human Services'!D55/'Human Services'!H55</f>
        <v>9.6299416814218403E-3</v>
      </c>
      <c r="E55" s="68">
        <f>+'Human Services'!E55/'Human Services'!H55</f>
        <v>0.33257010704392426</v>
      </c>
      <c r="F55" s="68">
        <f>+'Human Services'!F55/'Human Services'!H55</f>
        <v>0</v>
      </c>
      <c r="G55" s="68">
        <f>+'Human Services'!G55/'Human Services'!H55</f>
        <v>5.9027260762643516E-2</v>
      </c>
      <c r="H55" s="70">
        <f t="shared" si="0"/>
        <v>1</v>
      </c>
    </row>
    <row r="56" spans="1:8">
      <c r="A56" s="1" t="s">
        <v>80</v>
      </c>
      <c r="B56" s="68">
        <f>+'Human Services'!B56/'Human Services'!H56</f>
        <v>0</v>
      </c>
      <c r="C56" s="68">
        <f>+'Human Services'!C56/'Human Services'!H56</f>
        <v>0.86091277280072676</v>
      </c>
      <c r="D56" s="68">
        <f>+'Human Services'!D56/'Human Services'!H56</f>
        <v>0.12378853231006402</v>
      </c>
      <c r="E56" s="68">
        <f>+'Human Services'!E56/'Human Services'!H56</f>
        <v>7.8186888020738976E-3</v>
      </c>
      <c r="F56" s="68">
        <f>+'Human Services'!F56/'Human Services'!H56</f>
        <v>0</v>
      </c>
      <c r="G56" s="68">
        <f>+'Human Services'!G56/'Human Services'!H56</f>
        <v>7.4800060871352816E-3</v>
      </c>
      <c r="H56" s="70">
        <f t="shared" si="0"/>
        <v>1</v>
      </c>
    </row>
    <row r="57" spans="1:8">
      <c r="A57" s="1" t="s">
        <v>81</v>
      </c>
      <c r="B57" s="68">
        <f>+'Human Services'!B57/'Human Services'!H57</f>
        <v>4.2014049906321523E-2</v>
      </c>
      <c r="C57" s="68">
        <f>+'Human Services'!C57/'Human Services'!H57</f>
        <v>0.25961299973767543</v>
      </c>
      <c r="D57" s="68">
        <f>+'Human Services'!D57/'Human Services'!H57</f>
        <v>8.6040291068407038E-4</v>
      </c>
      <c r="E57" s="68">
        <f>+'Human Services'!E57/'Human Services'!H57</f>
        <v>0.65348032316898053</v>
      </c>
      <c r="F57" s="68">
        <f>+'Human Services'!F57/'Human Services'!H57</f>
        <v>0</v>
      </c>
      <c r="G57" s="68">
        <f>+'Human Services'!G57/'Human Services'!H57</f>
        <v>4.4032224276338447E-2</v>
      </c>
      <c r="H57" s="70">
        <f t="shared" si="0"/>
        <v>1</v>
      </c>
    </row>
    <row r="58" spans="1:8">
      <c r="A58" s="1" t="s">
        <v>82</v>
      </c>
      <c r="B58" s="68">
        <f>+'Human Services'!B58/'Human Services'!H58</f>
        <v>0</v>
      </c>
      <c r="C58" s="68">
        <f>+'Human Services'!C58/'Human Services'!H58</f>
        <v>0.51302420984841657</v>
      </c>
      <c r="D58" s="68">
        <f>+'Human Services'!D58/'Human Services'!H58</f>
        <v>0</v>
      </c>
      <c r="E58" s="68">
        <f>+'Human Services'!E58/'Human Services'!H58</f>
        <v>0.39805651776760848</v>
      </c>
      <c r="F58" s="68">
        <f>+'Human Services'!F58/'Human Services'!H58</f>
        <v>0</v>
      </c>
      <c r="G58" s="68">
        <f>+'Human Services'!G58/'Human Services'!H58</f>
        <v>8.8919272383974943E-2</v>
      </c>
      <c r="H58" s="70">
        <f t="shared" si="0"/>
        <v>1</v>
      </c>
    </row>
    <row r="59" spans="1:8">
      <c r="A59" s="1" t="s">
        <v>83</v>
      </c>
      <c r="B59" s="68">
        <f>+'Human Services'!B59/'Human Services'!H59</f>
        <v>0</v>
      </c>
      <c r="C59" s="68">
        <f>+'Human Services'!C59/'Human Services'!H59</f>
        <v>0.97377667203115814</v>
      </c>
      <c r="D59" s="68">
        <f>+'Human Services'!D59/'Human Services'!H59</f>
        <v>0</v>
      </c>
      <c r="E59" s="68">
        <f>+'Human Services'!E59/'Human Services'!H59</f>
        <v>0</v>
      </c>
      <c r="F59" s="68">
        <f>+'Human Services'!F59/'Human Services'!H59</f>
        <v>0</v>
      </c>
      <c r="G59" s="68">
        <f>+'Human Services'!G59/'Human Services'!H59</f>
        <v>2.6223327968841827E-2</v>
      </c>
      <c r="H59" s="70">
        <f t="shared" si="0"/>
        <v>1</v>
      </c>
    </row>
    <row r="60" spans="1:8">
      <c r="A60" s="1" t="s">
        <v>84</v>
      </c>
      <c r="B60" s="68">
        <f>+'Human Services'!B60/'Human Services'!H60</f>
        <v>0</v>
      </c>
      <c r="C60" s="68">
        <f>+'Human Services'!C60/'Human Services'!H60</f>
        <v>0.29799380767284456</v>
      </c>
      <c r="D60" s="68">
        <f>+'Human Services'!D60/'Human Services'!H60</f>
        <v>2.5115518517528489E-2</v>
      </c>
      <c r="E60" s="68">
        <f>+'Human Services'!E60/'Human Services'!H60</f>
        <v>7.8421703194145771E-3</v>
      </c>
      <c r="F60" s="68">
        <f>+'Human Services'!F60/'Human Services'!H60</f>
        <v>6.4436888129775251E-3</v>
      </c>
      <c r="G60" s="68">
        <f>+'Human Services'!G60/'Human Services'!H60</f>
        <v>0.66260481467723487</v>
      </c>
      <c r="H60" s="70">
        <f t="shared" si="0"/>
        <v>1</v>
      </c>
    </row>
    <row r="61" spans="1:8">
      <c r="A61" s="1" t="s">
        <v>85</v>
      </c>
      <c r="B61" s="68">
        <f>+'Human Services'!B61/'Human Services'!H61</f>
        <v>0</v>
      </c>
      <c r="C61" s="68">
        <f>+'Human Services'!C61/'Human Services'!H61</f>
        <v>0.51999078574584912</v>
      </c>
      <c r="D61" s="68">
        <f>+'Human Services'!D61/'Human Services'!H61</f>
        <v>0</v>
      </c>
      <c r="E61" s="68">
        <f>+'Human Services'!E61/'Human Services'!H61</f>
        <v>0.4634028279751633</v>
      </c>
      <c r="F61" s="68">
        <f>+'Human Services'!F61/'Human Services'!H61</f>
        <v>0</v>
      </c>
      <c r="G61" s="68">
        <f>+'Human Services'!G61/'Human Services'!H61</f>
        <v>1.6606386278987549E-2</v>
      </c>
      <c r="H61" s="70">
        <f t="shared" si="0"/>
        <v>1</v>
      </c>
    </row>
    <row r="62" spans="1:8">
      <c r="A62" s="1" t="s">
        <v>86</v>
      </c>
      <c r="B62" s="68">
        <f>+'Human Services'!B62/'Human Services'!H62</f>
        <v>0</v>
      </c>
      <c r="C62" s="68">
        <f>+'Human Services'!C62/'Human Services'!H62</f>
        <v>0.62710844108192787</v>
      </c>
      <c r="D62" s="68">
        <f>+'Human Services'!D62/'Human Services'!H62</f>
        <v>2.9269480291608668E-2</v>
      </c>
      <c r="E62" s="68">
        <f>+'Human Services'!E62/'Human Services'!H62</f>
        <v>0.18919517213273759</v>
      </c>
      <c r="F62" s="68">
        <f>+'Human Services'!F62/'Human Services'!H62</f>
        <v>9.2045285359944242E-3</v>
      </c>
      <c r="G62" s="68">
        <f>+'Human Services'!G62/'Human Services'!H62</f>
        <v>0.14522237795773144</v>
      </c>
      <c r="H62" s="70">
        <f t="shared" si="0"/>
        <v>1</v>
      </c>
    </row>
    <row r="63" spans="1:8">
      <c r="A63" s="1" t="s">
        <v>87</v>
      </c>
      <c r="B63" s="68">
        <f>+'Human Services'!B63/'Human Services'!H63</f>
        <v>0</v>
      </c>
      <c r="C63" s="68">
        <f>+'Human Services'!C63/'Human Services'!H63</f>
        <v>0.19005484996325933</v>
      </c>
      <c r="D63" s="68">
        <f>+'Human Services'!D63/'Human Services'!H63</f>
        <v>2.298726972794761E-2</v>
      </c>
      <c r="E63" s="68">
        <f>+'Human Services'!E63/'Human Services'!H63</f>
        <v>0.76872391042289567</v>
      </c>
      <c r="F63" s="68">
        <f>+'Human Services'!F63/'Human Services'!H63</f>
        <v>0</v>
      </c>
      <c r="G63" s="68">
        <f>+'Human Services'!G63/'Human Services'!H63</f>
        <v>1.8233969885897428E-2</v>
      </c>
      <c r="H63" s="70">
        <f t="shared" si="0"/>
        <v>1</v>
      </c>
    </row>
    <row r="64" spans="1:8">
      <c r="A64" s="1" t="s">
        <v>88</v>
      </c>
      <c r="B64" s="68">
        <f>+'Human Services'!B64/'Human Services'!H64</f>
        <v>0.82036829984446769</v>
      </c>
      <c r="C64" s="68">
        <f>+'Human Services'!C64/'Human Services'!H64</f>
        <v>1.4833231551013603E-2</v>
      </c>
      <c r="D64" s="68">
        <f>+'Human Services'!D64/'Human Services'!H64</f>
        <v>1.2708775878214852E-2</v>
      </c>
      <c r="E64" s="68">
        <f>+'Human Services'!E64/'Human Services'!H64</f>
        <v>8.3306146002453341E-2</v>
      </c>
      <c r="F64" s="68">
        <f>+'Human Services'!F64/'Human Services'!H64</f>
        <v>0</v>
      </c>
      <c r="G64" s="68">
        <f>+'Human Services'!G64/'Human Services'!H64</f>
        <v>6.878354672385055E-2</v>
      </c>
      <c r="H64" s="70">
        <f t="shared" si="0"/>
        <v>1</v>
      </c>
    </row>
    <row r="65" spans="1:8">
      <c r="A65" s="1" t="s">
        <v>89</v>
      </c>
      <c r="B65" s="68">
        <f>+'Human Services'!B65/'Human Services'!H65</f>
        <v>0</v>
      </c>
      <c r="C65" s="68">
        <f>+'Human Services'!C65/'Human Services'!H65</f>
        <v>9.6777639197378626E-2</v>
      </c>
      <c r="D65" s="68">
        <f>+'Human Services'!D65/'Human Services'!H65</f>
        <v>0.11781079272526208</v>
      </c>
      <c r="E65" s="68">
        <f>+'Human Services'!E65/'Human Services'!H65</f>
        <v>0.77490284536626586</v>
      </c>
      <c r="F65" s="68">
        <f>+'Human Services'!F65/'Human Services'!H65</f>
        <v>0</v>
      </c>
      <c r="G65" s="68">
        <f>+'Human Services'!G65/'Human Services'!H65</f>
        <v>1.0508722711093378E-2</v>
      </c>
      <c r="H65" s="70">
        <f t="shared" si="0"/>
        <v>1</v>
      </c>
    </row>
    <row r="66" spans="1:8">
      <c r="A66" s="1" t="s">
        <v>90</v>
      </c>
      <c r="B66" s="68">
        <f>+'Human Services'!B66/'Human Services'!H66</f>
        <v>0</v>
      </c>
      <c r="C66" s="68">
        <f>+'Human Services'!C66/'Human Services'!H66</f>
        <v>0.4064369193604575</v>
      </c>
      <c r="D66" s="68">
        <f>+'Human Services'!D66/'Human Services'!H66</f>
        <v>0.18365267607468694</v>
      </c>
      <c r="E66" s="68">
        <f>+'Human Services'!E66/'Human Services'!H66</f>
        <v>0.32007290917884368</v>
      </c>
      <c r="F66" s="68">
        <f>+'Human Services'!F66/'Human Services'!H66</f>
        <v>0</v>
      </c>
      <c r="G66" s="68">
        <f>+'Human Services'!G66/'Human Services'!H66</f>
        <v>8.9837495386011865E-2</v>
      </c>
      <c r="H66" s="70">
        <f t="shared" si="0"/>
        <v>0.99999999999999989</v>
      </c>
    </row>
    <row r="67" spans="1:8">
      <c r="A67" s="1" t="s">
        <v>91</v>
      </c>
      <c r="B67" s="68">
        <f>+'Human Services'!B67/'Human Services'!H67</f>
        <v>0</v>
      </c>
      <c r="C67" s="68">
        <f>+'Human Services'!C67/'Human Services'!H67</f>
        <v>0.88567391571446119</v>
      </c>
      <c r="D67" s="68">
        <f>+'Human Services'!D67/'Human Services'!H67</f>
        <v>0</v>
      </c>
      <c r="E67" s="68">
        <f>+'Human Services'!E67/'Human Services'!H67</f>
        <v>9.7744765064153194E-2</v>
      </c>
      <c r="F67" s="68">
        <f>+'Human Services'!F67/'Human Services'!H67</f>
        <v>0</v>
      </c>
      <c r="G67" s="68">
        <f>+'Human Services'!G67/'Human Services'!H67</f>
        <v>1.658131922138557E-2</v>
      </c>
      <c r="H67" s="70">
        <f t="shared" si="0"/>
        <v>1</v>
      </c>
    </row>
    <row r="68" spans="1:8">
      <c r="A68" s="1" t="s">
        <v>92</v>
      </c>
      <c r="B68" s="68">
        <f>+'Human Services'!B68/'Human Services'!H68</f>
        <v>0</v>
      </c>
      <c r="C68" s="68">
        <f>+'Human Services'!C68/'Human Services'!H68</f>
        <v>0.95087149425634676</v>
      </c>
      <c r="D68" s="68">
        <f>+'Human Services'!D68/'Human Services'!H68</f>
        <v>2.4196870577689142E-2</v>
      </c>
      <c r="E68" s="68">
        <f>+'Human Services'!E68/'Human Services'!H68</f>
        <v>1.9200068490736126E-2</v>
      </c>
      <c r="F68" s="68">
        <f>+'Human Services'!F68/'Human Services'!H68</f>
        <v>0</v>
      </c>
      <c r="G68" s="68">
        <f>+'Human Services'!G68/'Human Services'!H68</f>
        <v>5.7315666752280085E-3</v>
      </c>
      <c r="H68" s="70">
        <f t="shared" ref="H68:H70" si="1">SUM(B68:G68)</f>
        <v>1</v>
      </c>
    </row>
    <row r="69" spans="1:8" ht="15.75" thickBot="1">
      <c r="A69" s="7" t="s">
        <v>93</v>
      </c>
      <c r="B69" s="79">
        <f>+'Human Services'!B69/'Human Services'!H69</f>
        <v>0.12963317053567666</v>
      </c>
      <c r="C69" s="79">
        <f>+'Human Services'!C69/'Human Services'!H69</f>
        <v>0.78081461484364623</v>
      </c>
      <c r="D69" s="79">
        <f>+'Human Services'!D69/'Human Services'!H69</f>
        <v>8.955221462067714E-2</v>
      </c>
      <c r="E69" s="79">
        <f>+'Human Services'!E69/'Human Services'!H69</f>
        <v>0</v>
      </c>
      <c r="F69" s="79">
        <f>+'Human Services'!F69/'Human Services'!H69</f>
        <v>0</v>
      </c>
      <c r="G69" s="79">
        <f>+'Human Services'!G69/'Human Services'!H69</f>
        <v>0</v>
      </c>
      <c r="H69" s="81">
        <f t="shared" si="1"/>
        <v>1</v>
      </c>
    </row>
    <row r="70" spans="1:8" ht="15.75" thickTop="1">
      <c r="A70" s="64" t="s">
        <v>99</v>
      </c>
      <c r="B70" s="68">
        <f>+'Human Services'!B70/'Human Services'!H70</f>
        <v>0.58161586411432253</v>
      </c>
      <c r="C70" s="68">
        <f>+'Human Services'!C70/'Human Services'!H70</f>
        <v>0.16854847263716621</v>
      </c>
      <c r="D70" s="68">
        <f>+'Human Services'!D70/'Human Services'!H70</f>
        <v>1.6897518898161039E-2</v>
      </c>
      <c r="E70" s="68">
        <f>+'Human Services'!E70/'Human Services'!H70</f>
        <v>7.3105671638799538E-2</v>
      </c>
      <c r="F70" s="68">
        <f>+'Human Services'!F70/'Human Services'!H70</f>
        <v>4.6216480402620004E-4</v>
      </c>
      <c r="G70" s="68">
        <f>+'Human Services'!G70/'Human Services'!H70</f>
        <v>0.15937030790752454</v>
      </c>
      <c r="H70" s="5">
        <f t="shared" si="1"/>
        <v>1</v>
      </c>
    </row>
  </sheetData>
  <mergeCells count="1">
    <mergeCell ref="A1:H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162D1-72CD-49A6-8886-DA0008E3EB01}">
  <dimension ref="A1:H70"/>
  <sheetViews>
    <sheetView topLeftCell="A55" workbookViewId="0">
      <selection activeCell="A72" sqref="A72:XFD73"/>
    </sheetView>
  </sheetViews>
  <sheetFormatPr defaultRowHeight="15"/>
  <cols>
    <col min="1" max="1" width="12.28515625" bestFit="1" customWidth="1"/>
    <col min="2" max="2" width="9.5703125" customWidth="1"/>
    <col min="3" max="3" width="9" customWidth="1"/>
    <col min="4" max="4" width="8.28515625" customWidth="1"/>
    <col min="5" max="5" width="9.5703125" customWidth="1"/>
    <col min="6" max="6" width="13" customWidth="1"/>
    <col min="7" max="7" width="11.5703125" customWidth="1"/>
    <col min="8" max="8" width="10" customWidth="1"/>
  </cols>
  <sheetData>
    <row r="1" spans="1:8" ht="35.25" customHeight="1">
      <c r="A1" s="201" t="s">
        <v>160</v>
      </c>
      <c r="B1" s="200"/>
      <c r="C1" s="200"/>
      <c r="D1" s="200"/>
      <c r="E1" s="200"/>
      <c r="F1" s="200"/>
      <c r="G1" s="200"/>
      <c r="H1" s="200"/>
    </row>
    <row r="2" spans="1:8" ht="25.5">
      <c r="A2" s="173" t="s">
        <v>25</v>
      </c>
      <c r="B2" s="164" t="s">
        <v>154</v>
      </c>
      <c r="C2" s="164" t="s">
        <v>155</v>
      </c>
      <c r="D2" s="164" t="s">
        <v>156</v>
      </c>
      <c r="E2" s="164" t="s">
        <v>157</v>
      </c>
      <c r="F2" s="164" t="s">
        <v>158</v>
      </c>
      <c r="G2" s="164" t="s">
        <v>159</v>
      </c>
      <c r="H2" s="166" t="s">
        <v>110</v>
      </c>
    </row>
    <row r="3" spans="1:8">
      <c r="A3" s="163" t="s">
        <v>27</v>
      </c>
      <c r="B3" s="91">
        <f>'Human Services'!B3/'$ County by County'!L2</f>
        <v>0</v>
      </c>
      <c r="C3" s="91">
        <f>'Human Services'!C3/'$ County by County'!L2</f>
        <v>33.285981315600203</v>
      </c>
      <c r="D3" s="91">
        <f>'Human Services'!D3/'$ County by County'!L2</f>
        <v>3.2455356284350567</v>
      </c>
      <c r="E3" s="91">
        <f>'Human Services'!E3/'$ County by County'!L2</f>
        <v>11.483209809117588</v>
      </c>
      <c r="F3" s="91">
        <f>'Human Services'!F3/'$ County by County'!L2</f>
        <v>0</v>
      </c>
      <c r="G3" s="91">
        <f>'Human Services'!G3/'$ County by County'!L2</f>
        <v>13.075883739803002</v>
      </c>
      <c r="H3" s="98">
        <f>'Human Services'!H3/'$ County by County'!L2</f>
        <v>61.090610492955854</v>
      </c>
    </row>
    <row r="4" spans="1:8">
      <c r="A4" s="163" t="s">
        <v>28</v>
      </c>
      <c r="B4" s="91">
        <f>'Human Services'!B4/'$ County by County'!L3</f>
        <v>0</v>
      </c>
      <c r="C4" s="91">
        <f>'Human Services'!C4/'$ County by County'!L3</f>
        <v>0</v>
      </c>
      <c r="D4" s="91">
        <f>'Human Services'!D4/'$ County by County'!L3</f>
        <v>0</v>
      </c>
      <c r="E4" s="91">
        <f>'Human Services'!E4/'$ County by County'!L3</f>
        <v>3.8718693685410615</v>
      </c>
      <c r="F4" s="91">
        <f>'Human Services'!F4/'$ County by County'!L3</f>
        <v>0</v>
      </c>
      <c r="G4" s="91">
        <f>'Human Services'!G4/'$ County by County'!L3</f>
        <v>28.770291640616382</v>
      </c>
      <c r="H4" s="98">
        <f>'Human Services'!H4/'$ County by County'!L3</f>
        <v>32.642161009157441</v>
      </c>
    </row>
    <row r="5" spans="1:8">
      <c r="A5" s="163" t="s">
        <v>29</v>
      </c>
      <c r="B5" s="91">
        <f>'Human Services'!B5/'$ County by County'!L4</f>
        <v>0</v>
      </c>
      <c r="C5" s="91">
        <f>'Human Services'!C5/'$ County by County'!L4</f>
        <v>7.4078626551839841</v>
      </c>
      <c r="D5" s="91">
        <f>'Human Services'!D5/'$ County by County'!L4</f>
        <v>0</v>
      </c>
      <c r="E5" s="91">
        <f>'Human Services'!E5/'$ County by County'!L4</f>
        <v>0</v>
      </c>
      <c r="F5" s="91">
        <f>'Human Services'!F5/'$ County by County'!L4</f>
        <v>0</v>
      </c>
      <c r="G5" s="91">
        <f>'Human Services'!G5/'$ County by County'!L4</f>
        <v>28.55706296834806</v>
      </c>
      <c r="H5" s="98">
        <f>'Human Services'!H5/'$ County by County'!L4</f>
        <v>35.964925623532046</v>
      </c>
    </row>
    <row r="6" spans="1:8">
      <c r="A6" s="163" t="s">
        <v>30</v>
      </c>
      <c r="B6" s="91">
        <f>'Human Services'!B6/'$ County by County'!L5</f>
        <v>0</v>
      </c>
      <c r="C6" s="91">
        <f>'Human Services'!C6/'$ County by County'!L5</f>
        <v>3.8713913609724333</v>
      </c>
      <c r="D6" s="91">
        <f>'Human Services'!D6/'$ County by County'!L5</f>
        <v>0</v>
      </c>
      <c r="E6" s="91">
        <f>'Human Services'!E6/'$ County by County'!L5</f>
        <v>0</v>
      </c>
      <c r="F6" s="91">
        <f>'Human Services'!F6/'$ County by County'!L5</f>
        <v>0</v>
      </c>
      <c r="G6" s="91">
        <f>'Human Services'!G6/'$ County by County'!L5</f>
        <v>29.881882642355837</v>
      </c>
      <c r="H6" s="98">
        <f>'Human Services'!H6/'$ County by County'!L5</f>
        <v>33.753274003328272</v>
      </c>
    </row>
    <row r="7" spans="1:8">
      <c r="A7" s="163" t="s">
        <v>31</v>
      </c>
      <c r="B7" s="91">
        <f>'Human Services'!B7/'$ County by County'!L6</f>
        <v>0</v>
      </c>
      <c r="C7" s="91">
        <f>'Human Services'!C7/'$ County by County'!L6</f>
        <v>28.600699569375411</v>
      </c>
      <c r="D7" s="91">
        <f>'Human Services'!D7/'$ County by County'!L6</f>
        <v>4.2551116025249867</v>
      </c>
      <c r="E7" s="91">
        <f>'Human Services'!E7/'$ County by County'!L6</f>
        <v>5.4557092962408573</v>
      </c>
      <c r="F7" s="91">
        <f>'Human Services'!F7/'$ County by County'!L6</f>
        <v>0.13781203766965514</v>
      </c>
      <c r="G7" s="91">
        <f>'Human Services'!G7/'$ County by County'!L6</f>
        <v>28.645135437256936</v>
      </c>
      <c r="H7" s="98">
        <f>'Human Services'!H7/'$ County by County'!L6</f>
        <v>67.094467943067855</v>
      </c>
    </row>
    <row r="8" spans="1:8">
      <c r="A8" s="163" t="s">
        <v>32</v>
      </c>
      <c r="B8" s="91">
        <f>'Human Services'!B8/'$ County by County'!L7</f>
        <v>0</v>
      </c>
      <c r="C8" s="91">
        <f>'Human Services'!C8/'$ County by County'!L7</f>
        <v>43.774446762755005</v>
      </c>
      <c r="D8" s="91">
        <f>'Human Services'!D8/'$ County by County'!L7</f>
        <v>2.3079344920142799</v>
      </c>
      <c r="E8" s="91">
        <f>'Human Services'!E8/'$ County by County'!L7</f>
        <v>41.527879315037062</v>
      </c>
      <c r="F8" s="91">
        <f>'Human Services'!F8/'$ County by County'!L7</f>
        <v>0</v>
      </c>
      <c r="G8" s="91">
        <f>'Human Services'!G8/'$ County by County'!L7</f>
        <v>1.2903088096394286</v>
      </c>
      <c r="H8" s="98">
        <f>'Human Services'!H8/'$ County by County'!L7</f>
        <v>88.90056937944577</v>
      </c>
    </row>
    <row r="9" spans="1:8">
      <c r="A9" s="163" t="s">
        <v>33</v>
      </c>
      <c r="B9" s="91">
        <f>'Human Services'!B9/'$ County by County'!L8</f>
        <v>0</v>
      </c>
      <c r="C9" s="91">
        <f>'Human Services'!C9/'$ County by County'!L8</f>
        <v>5.3260449303379778</v>
      </c>
      <c r="D9" s="91">
        <f>'Human Services'!D9/'$ County by County'!L8</f>
        <v>3.9997333511099263E-2</v>
      </c>
      <c r="E9" s="91">
        <f>'Human Services'!E9/'$ County by County'!L8</f>
        <v>20.114725684954337</v>
      </c>
      <c r="F9" s="91">
        <f>'Human Services'!F9/'$ County by County'!L8</f>
        <v>0</v>
      </c>
      <c r="G9" s="91">
        <f>'Human Services'!G9/'$ County by County'!L8</f>
        <v>5.3329778014799011E-2</v>
      </c>
      <c r="H9" s="98">
        <f>'Human Services'!H9/'$ County by County'!L8</f>
        <v>25.534097726818214</v>
      </c>
    </row>
    <row r="10" spans="1:8">
      <c r="A10" s="163" t="s">
        <v>34</v>
      </c>
      <c r="B10" s="91">
        <f>'Human Services'!B10/'$ County by County'!L9</f>
        <v>0</v>
      </c>
      <c r="C10" s="91">
        <f>'Human Services'!C10/'$ County by County'!L9</f>
        <v>28.762968967114404</v>
      </c>
      <c r="D10" s="91">
        <f>'Human Services'!D10/'$ County by County'!L9</f>
        <v>9.2895379805465499</v>
      </c>
      <c r="E10" s="91">
        <f>'Human Services'!E10/'$ County by County'!L9</f>
        <v>50.547105141269107</v>
      </c>
      <c r="F10" s="91">
        <f>'Human Services'!F10/'$ County by County'!L9</f>
        <v>0</v>
      </c>
      <c r="G10" s="91">
        <f>'Human Services'!G10/'$ County by County'!L9</f>
        <v>1.5943666049096805</v>
      </c>
      <c r="H10" s="98">
        <f>'Human Services'!H10/'$ County by County'!L9</f>
        <v>90.193978693839739</v>
      </c>
    </row>
    <row r="11" spans="1:8">
      <c r="A11" s="163" t="s">
        <v>35</v>
      </c>
      <c r="B11" s="91">
        <f>'Human Services'!B11/'$ County by County'!L10</f>
        <v>0</v>
      </c>
      <c r="C11" s="91">
        <f>'Human Services'!C11/'$ County by County'!L10</f>
        <v>13.290053615760669</v>
      </c>
      <c r="D11" s="91">
        <f>'Human Services'!D11/'$ County by County'!L10</f>
        <v>3.4229038741037963</v>
      </c>
      <c r="E11" s="91">
        <f>'Human Services'!E11/'$ County by County'!L10</f>
        <v>14.968574627436526</v>
      </c>
      <c r="F11" s="91">
        <f>'Human Services'!F11/'$ County by County'!L10</f>
        <v>0</v>
      </c>
      <c r="G11" s="91">
        <f>'Human Services'!G11/'$ County by County'!L10</f>
        <v>35.016578466074648</v>
      </c>
      <c r="H11" s="98">
        <f>'Human Services'!H11/'$ County by County'!L10</f>
        <v>66.698110583375637</v>
      </c>
    </row>
    <row r="12" spans="1:8">
      <c r="A12" s="163" t="s">
        <v>36</v>
      </c>
      <c r="B12" s="91">
        <f>'Human Services'!B12/'$ County by County'!L11</f>
        <v>1.0495135435796863</v>
      </c>
      <c r="C12" s="91">
        <f>'Human Services'!C12/'$ County by County'!L11</f>
        <v>7.119516276750308</v>
      </c>
      <c r="D12" s="91">
        <f>'Human Services'!D12/'$ County by County'!L11</f>
        <v>0.30557327055032629</v>
      </c>
      <c r="E12" s="91">
        <f>'Human Services'!E12/'$ County by County'!L11</f>
        <v>20.88844348330608</v>
      </c>
      <c r="F12" s="91">
        <f>'Human Services'!F12/'$ County by County'!L11</f>
        <v>0</v>
      </c>
      <c r="G12" s="91">
        <f>'Human Services'!G12/'$ County by County'!L11</f>
        <v>6.9384173503589082E-3</v>
      </c>
      <c r="H12" s="98">
        <f>'Human Services'!H12/'$ County by County'!L11</f>
        <v>29.369984991536761</v>
      </c>
    </row>
    <row r="13" spans="1:8">
      <c r="A13" s="163" t="s">
        <v>37</v>
      </c>
      <c r="B13" s="91">
        <f>'Human Services'!B13/'$ County by County'!L12</f>
        <v>0</v>
      </c>
      <c r="C13" s="91">
        <f>'Human Services'!C13/'$ County by County'!L12</f>
        <v>14.366321649369178</v>
      </c>
      <c r="D13" s="91">
        <f>'Human Services'!D13/'$ County by County'!L12</f>
        <v>4.6140934903628272</v>
      </c>
      <c r="E13" s="91">
        <f>'Human Services'!E13/'$ County by County'!L12</f>
        <v>22.067205639634096</v>
      </c>
      <c r="F13" s="91">
        <f>'Human Services'!F13/'$ County by County'!L12</f>
        <v>0</v>
      </c>
      <c r="G13" s="91">
        <f>'Human Services'!G13/'$ County by County'!L12</f>
        <v>1.2756986600274149</v>
      </c>
      <c r="H13" s="98">
        <f>'Human Services'!H13/'$ County by County'!L12</f>
        <v>42.323319439393515</v>
      </c>
    </row>
    <row r="14" spans="1:8">
      <c r="A14" s="163" t="s">
        <v>38</v>
      </c>
      <c r="B14" s="91">
        <f>'Human Services'!B14/'$ County by County'!L13</f>
        <v>0</v>
      </c>
      <c r="C14" s="91">
        <f>'Human Services'!C14/'$ County by County'!L13</f>
        <v>30.233366694225666</v>
      </c>
      <c r="D14" s="91">
        <f>'Human Services'!D14/'$ County by County'!L13</f>
        <v>3.2668291197075847</v>
      </c>
      <c r="E14" s="91">
        <f>'Human Services'!E14/'$ County by County'!L13</f>
        <v>3.7712313070217425</v>
      </c>
      <c r="F14" s="91">
        <f>'Human Services'!F14/'$ County by County'!L13</f>
        <v>0</v>
      </c>
      <c r="G14" s="91">
        <f>'Human Services'!G14/'$ County by County'!L13</f>
        <v>1.1603788636989978</v>
      </c>
      <c r="H14" s="98">
        <f>'Human Services'!H14/'$ County by County'!L13</f>
        <v>38.431805984653991</v>
      </c>
    </row>
    <row r="15" spans="1:8">
      <c r="A15" s="163" t="s">
        <v>39</v>
      </c>
      <c r="B15" s="91">
        <f>'Human Services'!B15/'$ County by County'!L14</f>
        <v>13.570899188680835</v>
      </c>
      <c r="C15" s="91">
        <f>'Human Services'!C15/'$ County by County'!L14</f>
        <v>7.2727043036411105</v>
      </c>
      <c r="D15" s="91">
        <f>'Human Services'!D15/'$ County by County'!L14</f>
        <v>3.0908733612195052E-2</v>
      </c>
      <c r="E15" s="91">
        <f>'Human Services'!E15/'$ County by County'!L14</f>
        <v>13.18932652087252</v>
      </c>
      <c r="F15" s="91">
        <f>'Human Services'!F15/'$ County by County'!L14</f>
        <v>0</v>
      </c>
      <c r="G15" s="91">
        <f>'Human Services'!G15/'$ County by County'!L14</f>
        <v>11.526318744560793</v>
      </c>
      <c r="H15" s="98">
        <f>'Human Services'!H15/'$ County by County'!L14</f>
        <v>45.590157491367449</v>
      </c>
    </row>
    <row r="16" spans="1:8">
      <c r="A16" s="163" t="s">
        <v>40</v>
      </c>
      <c r="B16" s="91">
        <f>'Human Services'!B16/'$ County by County'!L15</f>
        <v>0</v>
      </c>
      <c r="C16" s="91">
        <f>'Human Services'!C16/'$ County by County'!L15</f>
        <v>24.702977400454383</v>
      </c>
      <c r="D16" s="91">
        <f>'Human Services'!D16/'$ County by County'!L15</f>
        <v>2.8219538443142413</v>
      </c>
      <c r="E16" s="91">
        <f>'Human Services'!E16/'$ County by County'!L15</f>
        <v>24.223305034078681</v>
      </c>
      <c r="F16" s="91">
        <f>'Human Services'!F16/'$ County by County'!L15</f>
        <v>0</v>
      </c>
      <c r="G16" s="91">
        <f>'Human Services'!G16/'$ County by County'!L15</f>
        <v>0.56953246442664118</v>
      </c>
      <c r="H16" s="98">
        <f>'Human Services'!H16/'$ County by County'!L15</f>
        <v>52.317768743273945</v>
      </c>
    </row>
    <row r="17" spans="1:8">
      <c r="A17" s="163" t="s">
        <v>41</v>
      </c>
      <c r="B17" s="91">
        <f>'Human Services'!B17/'$ County by County'!L16</f>
        <v>45.184665850422334</v>
      </c>
      <c r="C17" s="91">
        <f>'Human Services'!C17/'$ County by County'!L16</f>
        <v>20.415991059028983</v>
      </c>
      <c r="D17" s="91">
        <f>'Human Services'!D17/'$ County by County'!L16</f>
        <v>7.0510796734880357</v>
      </c>
      <c r="E17" s="91">
        <f>'Human Services'!E17/'$ County by County'!L16</f>
        <v>0.25062686070082441</v>
      </c>
      <c r="F17" s="91">
        <f>'Human Services'!F17/'$ County by County'!L16</f>
        <v>0</v>
      </c>
      <c r="G17" s="91">
        <f>'Human Services'!G17/'$ County by County'!L16</f>
        <v>47.06506328384274</v>
      </c>
      <c r="H17" s="98">
        <f>'Human Services'!H17/'$ County by County'!L16</f>
        <v>119.96742672748292</v>
      </c>
    </row>
    <row r="18" spans="1:8">
      <c r="A18" s="163" t="s">
        <v>42</v>
      </c>
      <c r="B18" s="91">
        <f>'Human Services'!B18/'$ County by County'!L17</f>
        <v>0</v>
      </c>
      <c r="C18" s="91">
        <f>'Human Services'!C18/'$ County by County'!L17</f>
        <v>4.7371474339541964</v>
      </c>
      <c r="D18" s="91">
        <f>'Human Services'!D18/'$ County by County'!L17</f>
        <v>0.13720040461929728</v>
      </c>
      <c r="E18" s="91">
        <f>'Human Services'!E18/'$ County by County'!L17</f>
        <v>0.17032940733484161</v>
      </c>
      <c r="F18" s="91">
        <f>'Human Services'!F18/'$ County by County'!L17</f>
        <v>0</v>
      </c>
      <c r="G18" s="91">
        <f>'Human Services'!G18/'$ County by County'!L17</f>
        <v>2.7707710422776111</v>
      </c>
      <c r="H18" s="98">
        <f>'Human Services'!H18/'$ County by County'!L17</f>
        <v>7.8154482881859462</v>
      </c>
    </row>
    <row r="19" spans="1:8">
      <c r="A19" s="163" t="s">
        <v>43</v>
      </c>
      <c r="B19" s="91">
        <f>'Human Services'!B19/'$ County by County'!L18</f>
        <v>12.354983500860618</v>
      </c>
      <c r="C19" s="91">
        <f>'Human Services'!C19/'$ County by County'!L18</f>
        <v>6.9626368192321957</v>
      </c>
      <c r="D19" s="91">
        <f>'Human Services'!D19/'$ County by County'!L18</f>
        <v>0</v>
      </c>
      <c r="E19" s="91">
        <f>'Human Services'!E19/'$ County by County'!L18</f>
        <v>5.076010156242571</v>
      </c>
      <c r="F19" s="91">
        <f>'Human Services'!F19/'$ County by County'!L18</f>
        <v>0</v>
      </c>
      <c r="G19" s="91">
        <f>'Human Services'!G19/'$ County by County'!L18</f>
        <v>18.258784484152269</v>
      </c>
      <c r="H19" s="98">
        <f>'Human Services'!H19/'$ County by County'!L18</f>
        <v>42.652414960487654</v>
      </c>
    </row>
    <row r="20" spans="1:8">
      <c r="A20" s="163" t="s">
        <v>44</v>
      </c>
      <c r="B20" s="91">
        <f>'Human Services'!B20/'$ County by County'!L19</f>
        <v>706.78537949181816</v>
      </c>
      <c r="C20" s="91">
        <f>'Human Services'!C20/'$ County by County'!L19</f>
        <v>36.862922457034784</v>
      </c>
      <c r="D20" s="91">
        <f>'Human Services'!D20/'$ County by County'!L19</f>
        <v>2.006413946221528</v>
      </c>
      <c r="E20" s="91">
        <f>'Human Services'!E20/'$ County by County'!L19</f>
        <v>0.8677740317408108</v>
      </c>
      <c r="F20" s="91">
        <f>'Human Services'!F20/'$ County by County'!L19</f>
        <v>0</v>
      </c>
      <c r="G20" s="91">
        <f>'Human Services'!G20/'$ County by County'!L19</f>
        <v>9.2577913000575602</v>
      </c>
      <c r="H20" s="98">
        <f>'Human Services'!H20/'$ County by County'!L19</f>
        <v>755.78028122687283</v>
      </c>
    </row>
    <row r="21" spans="1:8">
      <c r="A21" s="163" t="s">
        <v>45</v>
      </c>
      <c r="B21" s="91">
        <f>'Human Services'!B21/'$ County by County'!L20</f>
        <v>15.616144872883989</v>
      </c>
      <c r="C21" s="91">
        <f>'Human Services'!C21/'$ County by County'!L20</f>
        <v>49.68853987526677</v>
      </c>
      <c r="D21" s="91">
        <f>'Human Services'!D21/'$ County by County'!L20</f>
        <v>2.942212460891366</v>
      </c>
      <c r="E21" s="91">
        <f>'Human Services'!E21/'$ County by County'!L20</f>
        <v>8.5807554441290428</v>
      </c>
      <c r="F21" s="91">
        <f>'Human Services'!F21/'$ County by County'!L20</f>
        <v>0</v>
      </c>
      <c r="G21" s="91">
        <f>'Human Services'!G21/'$ County by County'!L20</f>
        <v>0</v>
      </c>
      <c r="H21" s="98">
        <f>'Human Services'!H21/'$ County by County'!L20</f>
        <v>76.827652653171171</v>
      </c>
    </row>
    <row r="22" spans="1:8">
      <c r="A22" s="163" t="s">
        <v>46</v>
      </c>
      <c r="B22" s="91">
        <f>'Human Services'!B22/'$ County by County'!L21</f>
        <v>0</v>
      </c>
      <c r="C22" s="91">
        <f>'Human Services'!C22/'$ County by County'!L21</f>
        <v>13.299001393404552</v>
      </c>
      <c r="D22" s="91">
        <f>'Human Services'!D22/'$ County by County'!L21</f>
        <v>3.1261611704598233</v>
      </c>
      <c r="E22" s="91">
        <f>'Human Services'!E22/'$ County by County'!L21</f>
        <v>17.43480027868091</v>
      </c>
      <c r="F22" s="91">
        <f>'Human Services'!F22/'$ County by County'!L21</f>
        <v>0</v>
      </c>
      <c r="G22" s="91">
        <f>'Human Services'!G22/'$ County by County'!L21</f>
        <v>3.4638875986994893</v>
      </c>
      <c r="H22" s="98">
        <f>'Human Services'!H22/'$ County by County'!L21</f>
        <v>37.323850441244772</v>
      </c>
    </row>
    <row r="23" spans="1:8">
      <c r="A23" s="163" t="s">
        <v>47</v>
      </c>
      <c r="B23" s="91">
        <f>'Human Services'!B23/'$ County by County'!L22</f>
        <v>0</v>
      </c>
      <c r="C23" s="91">
        <f>'Human Services'!C23/'$ County by County'!L22</f>
        <v>14.948880568503094</v>
      </c>
      <c r="D23" s="91">
        <f>'Human Services'!D23/'$ County by County'!L22</f>
        <v>0</v>
      </c>
      <c r="E23" s="91">
        <f>'Human Services'!E23/'$ County by County'!L22</f>
        <v>0</v>
      </c>
      <c r="F23" s="91">
        <f>'Human Services'!F23/'$ County by County'!L22</f>
        <v>0</v>
      </c>
      <c r="G23" s="91">
        <f>'Human Services'!G23/'$ County by County'!L22</f>
        <v>10.372812714907925</v>
      </c>
      <c r="H23" s="98">
        <f>'Human Services'!H23/'$ County by County'!L22</f>
        <v>25.321693283411019</v>
      </c>
    </row>
    <row r="24" spans="1:8">
      <c r="A24" s="163" t="s">
        <v>48</v>
      </c>
      <c r="B24" s="91">
        <f>'Human Services'!B24/'$ County by County'!L23</f>
        <v>28.354052893170522</v>
      </c>
      <c r="C24" s="91">
        <f>'Human Services'!C24/'$ County by County'!L23</f>
        <v>47.835859360618521</v>
      </c>
      <c r="D24" s="91">
        <f>'Human Services'!D24/'$ County by County'!L23</f>
        <v>1.9755169663128183</v>
      </c>
      <c r="E24" s="91">
        <f>'Human Services'!E24/'$ County by County'!L23</f>
        <v>3.3323924648708352</v>
      </c>
      <c r="F24" s="91">
        <f>'Human Services'!F24/'$ County by County'!L23</f>
        <v>0</v>
      </c>
      <c r="G24" s="91">
        <f>'Human Services'!G24/'$ County by County'!L23</f>
        <v>0</v>
      </c>
      <c r="H24" s="98">
        <f>'Human Services'!H24/'$ County by County'!L23</f>
        <v>81.497821684972692</v>
      </c>
    </row>
    <row r="25" spans="1:8">
      <c r="A25" s="163" t="s">
        <v>49</v>
      </c>
      <c r="B25" s="91">
        <f>'Human Services'!B25/'$ County by County'!L24</f>
        <v>0</v>
      </c>
      <c r="C25" s="91">
        <f>'Human Services'!C25/'$ County by County'!L24</f>
        <v>41.970333492464022</v>
      </c>
      <c r="D25" s="91">
        <f>'Human Services'!D25/'$ County by County'!L24</f>
        <v>1.5344745277228398</v>
      </c>
      <c r="E25" s="91">
        <f>'Human Services'!E25/'$ County by County'!L24</f>
        <v>4.5693241492191232</v>
      </c>
      <c r="F25" s="91">
        <f>'Human Services'!F25/'$ County by County'!L24</f>
        <v>0.81838641478551455</v>
      </c>
      <c r="G25" s="91">
        <f>'Human Services'!G25/'$ County by County'!L24</f>
        <v>0.88672168042010502</v>
      </c>
      <c r="H25" s="98">
        <f>'Human Services'!H25/'$ County by County'!L24</f>
        <v>49.779240264611609</v>
      </c>
    </row>
    <row r="26" spans="1:8">
      <c r="A26" s="163" t="s">
        <v>50</v>
      </c>
      <c r="B26" s="91">
        <f>'Human Services'!B26/'$ County by County'!L25</f>
        <v>0</v>
      </c>
      <c r="C26" s="91">
        <f>'Human Services'!C26/'$ County by County'!L25</f>
        <v>21.970830598701962</v>
      </c>
      <c r="D26" s="91">
        <f>'Human Services'!D26/'$ County by County'!L25</f>
        <v>1.2761613067891782</v>
      </c>
      <c r="E26" s="91">
        <f>'Human Services'!E26/'$ County by County'!L25</f>
        <v>7.0037190986655</v>
      </c>
      <c r="F26" s="91">
        <f>'Human Services'!F26/'$ County by County'!L25</f>
        <v>0</v>
      </c>
      <c r="G26" s="91">
        <f>'Human Services'!G26/'$ County by County'!L25</f>
        <v>5.5495515204550427</v>
      </c>
      <c r="H26" s="98">
        <f>'Human Services'!H26/'$ County by County'!L25</f>
        <v>35.800262524611682</v>
      </c>
    </row>
    <row r="27" spans="1:8">
      <c r="A27" s="163" t="s">
        <v>51</v>
      </c>
      <c r="B27" s="91">
        <f>'Human Services'!B27/'$ County by County'!L26</f>
        <v>0</v>
      </c>
      <c r="C27" s="91">
        <f>'Human Services'!C27/'$ County by County'!L26</f>
        <v>4.859769055483012</v>
      </c>
      <c r="D27" s="91">
        <f>'Human Services'!D27/'$ County by County'!L26</f>
        <v>0</v>
      </c>
      <c r="E27" s="91">
        <f>'Human Services'!E27/'$ County by County'!L26</f>
        <v>23.866938064879534</v>
      </c>
      <c r="F27" s="91">
        <f>'Human Services'!F27/'$ County by County'!L26</f>
        <v>0</v>
      </c>
      <c r="G27" s="91">
        <f>'Human Services'!G27/'$ County by County'!L26</f>
        <v>0</v>
      </c>
      <c r="H27" s="98">
        <f>'Human Services'!H27/'$ County by County'!L26</f>
        <v>28.726707120362548</v>
      </c>
    </row>
    <row r="28" spans="1:8">
      <c r="A28" s="163" t="s">
        <v>52</v>
      </c>
      <c r="B28" s="91">
        <f>'Human Services'!B28/'$ County by County'!L27</f>
        <v>0</v>
      </c>
      <c r="C28" s="91">
        <f>'Human Services'!C28/'$ County by County'!L27</f>
        <v>26.62582883407924</v>
      </c>
      <c r="D28" s="91">
        <f>'Human Services'!D28/'$ County by County'!L27</f>
        <v>3.2988421064206466</v>
      </c>
      <c r="E28" s="91">
        <f>'Human Services'!E28/'$ County by County'!L27</f>
        <v>1.5424725921201659</v>
      </c>
      <c r="F28" s="91">
        <f>'Human Services'!F28/'$ County by County'!L27</f>
        <v>0</v>
      </c>
      <c r="G28" s="91">
        <f>'Human Services'!G28/'$ County by County'!L27</f>
        <v>0.14844789478892909</v>
      </c>
      <c r="H28" s="98">
        <f>'Human Services'!H28/'$ County by County'!L27</f>
        <v>31.61559142740898</v>
      </c>
    </row>
    <row r="29" spans="1:8">
      <c r="A29" s="163" t="s">
        <v>53</v>
      </c>
      <c r="B29" s="91">
        <f>'Human Services'!B29/'$ County by County'!L28</f>
        <v>0.82352307662182533</v>
      </c>
      <c r="C29" s="91">
        <f>'Human Services'!C29/'$ County by County'!L28</f>
        <v>3.3062425346100373</v>
      </c>
      <c r="D29" s="91">
        <f>'Human Services'!D29/'$ County by County'!L28</f>
        <v>4.4893869079089077</v>
      </c>
      <c r="E29" s="91">
        <f>'Human Services'!E29/'$ County by County'!L28</f>
        <v>19.150658912451782</v>
      </c>
      <c r="F29" s="91">
        <f>'Human Services'!F29/'$ County by County'!L28</f>
        <v>0</v>
      </c>
      <c r="G29" s="91">
        <f>'Human Services'!G29/'$ County by County'!L28</f>
        <v>8.2857114883784675</v>
      </c>
      <c r="H29" s="98">
        <f>'Human Services'!H29/'$ County by County'!L28</f>
        <v>36.055522919971018</v>
      </c>
    </row>
    <row r="30" spans="1:8">
      <c r="A30" s="163" t="s">
        <v>54</v>
      </c>
      <c r="B30" s="91">
        <f>'Human Services'!B30/'$ County by County'!L29</f>
        <v>5.0025302653081053E-5</v>
      </c>
      <c r="C30" s="91">
        <f>'Human Services'!C30/'$ County by County'!L29</f>
        <v>96.196389188154583</v>
      </c>
      <c r="D30" s="91">
        <f>'Human Services'!D30/'$ County by County'!L29</f>
        <v>3.9024078845677015</v>
      </c>
      <c r="E30" s="91">
        <f>'Human Services'!E30/'$ County by County'!L29</f>
        <v>6.452135935422409</v>
      </c>
      <c r="F30" s="91">
        <f>'Human Services'!F30/'$ County by County'!L29</f>
        <v>0</v>
      </c>
      <c r="G30" s="91">
        <f>'Human Services'!G30/'$ County by County'!L29</f>
        <v>56.289412325944575</v>
      </c>
      <c r="H30" s="98">
        <f>'Human Services'!H30/'$ County by County'!L29</f>
        <v>162.84039535939192</v>
      </c>
    </row>
    <row r="31" spans="1:8">
      <c r="A31" s="163" t="s">
        <v>55</v>
      </c>
      <c r="B31" s="91">
        <f>'Human Services'!B31/'$ County by County'!L30</f>
        <v>0</v>
      </c>
      <c r="C31" s="91">
        <f>'Human Services'!C31/'$ County by County'!L30</f>
        <v>21.769371598218704</v>
      </c>
      <c r="D31" s="91">
        <f>'Human Services'!D31/'$ County by County'!L30</f>
        <v>0</v>
      </c>
      <c r="E31" s="91">
        <f>'Human Services'!E31/'$ County by County'!L30</f>
        <v>1.0687778327560613</v>
      </c>
      <c r="F31" s="91">
        <f>'Human Services'!F31/'$ County by County'!L30</f>
        <v>0</v>
      </c>
      <c r="G31" s="91">
        <f>'Human Services'!G31/'$ County by County'!L30</f>
        <v>2.3493320138545273</v>
      </c>
      <c r="H31" s="98">
        <f>'Human Services'!H31/'$ County by County'!L30</f>
        <v>25.187481444829292</v>
      </c>
    </row>
    <row r="32" spans="1:8">
      <c r="A32" s="163" t="s">
        <v>56</v>
      </c>
      <c r="B32" s="91">
        <f>'Human Services'!B32/'$ County by County'!L31</f>
        <v>0</v>
      </c>
      <c r="C32" s="91">
        <f>'Human Services'!C32/'$ County by County'!L31</f>
        <v>5.3012446127200228</v>
      </c>
      <c r="D32" s="91">
        <f>'Human Services'!D32/'$ County by County'!L31</f>
        <v>2.0788657509968984</v>
      </c>
      <c r="E32" s="91">
        <f>'Human Services'!E32/'$ County by County'!L31</f>
        <v>31.486895986895988</v>
      </c>
      <c r="F32" s="91">
        <f>'Human Services'!F32/'$ County by County'!L31</f>
        <v>0</v>
      </c>
      <c r="G32" s="91">
        <f>'Human Services'!G32/'$ County by County'!L31</f>
        <v>15.622796417878385</v>
      </c>
      <c r="H32" s="98">
        <f>'Human Services'!H32/'$ County by County'!L31</f>
        <v>54.489802768491295</v>
      </c>
    </row>
    <row r="33" spans="1:8">
      <c r="A33" s="163" t="s">
        <v>57</v>
      </c>
      <c r="B33" s="91">
        <f>'Human Services'!B33/'$ County by County'!L32</f>
        <v>0</v>
      </c>
      <c r="C33" s="91">
        <f>'Human Services'!C33/'$ County by County'!L32</f>
        <v>23.962791066682534</v>
      </c>
      <c r="D33" s="91">
        <f>'Human Services'!D33/'$ County by County'!L32</f>
        <v>0.47169661628783371</v>
      </c>
      <c r="E33" s="91">
        <f>'Human Services'!E33/'$ County by County'!L32</f>
        <v>0.79406164465071993</v>
      </c>
      <c r="F33" s="91">
        <f>'Human Services'!F33/'$ County by County'!L32</f>
        <v>0</v>
      </c>
      <c r="G33" s="91">
        <f>'Human Services'!G33/'$ County by County'!L32</f>
        <v>1.9834186203340078E-2</v>
      </c>
      <c r="H33" s="98">
        <f>'Human Services'!H33/'$ County by County'!L32</f>
        <v>25.248383513824429</v>
      </c>
    </row>
    <row r="34" spans="1:8">
      <c r="A34" s="163" t="s">
        <v>58</v>
      </c>
      <c r="B34" s="91">
        <f>'Human Services'!B34/'$ County by County'!L33</f>
        <v>0</v>
      </c>
      <c r="C34" s="91">
        <f>'Human Services'!C34/'$ County by County'!L33</f>
        <v>7.6071453014851826</v>
      </c>
      <c r="D34" s="91">
        <f>'Human Services'!D34/'$ County by County'!L33</f>
        <v>2.6829101361987542</v>
      </c>
      <c r="E34" s="91">
        <f>'Human Services'!E34/'$ County by County'!L33</f>
        <v>15.584080487304085</v>
      </c>
      <c r="F34" s="91">
        <f>'Human Services'!F34/'$ County by County'!L33</f>
        <v>0</v>
      </c>
      <c r="G34" s="91">
        <f>'Human Services'!G34/'$ County by County'!L33</f>
        <v>0</v>
      </c>
      <c r="H34" s="98">
        <f>'Human Services'!H34/'$ County by County'!L33</f>
        <v>25.874135924988021</v>
      </c>
    </row>
    <row r="35" spans="1:8">
      <c r="A35" s="163" t="s">
        <v>59</v>
      </c>
      <c r="B35" s="91">
        <f>'Human Services'!B35/'$ County by County'!L34</f>
        <v>0</v>
      </c>
      <c r="C35" s="91">
        <f>'Human Services'!C35/'$ County by County'!L34</f>
        <v>4.4037032668946807</v>
      </c>
      <c r="D35" s="91">
        <f>'Human Services'!D35/'$ County by County'!L34</f>
        <v>1.9094232810472933</v>
      </c>
      <c r="E35" s="91">
        <f>'Human Services'!E35/'$ County by County'!L34</f>
        <v>10.54121948342965</v>
      </c>
      <c r="F35" s="91">
        <f>'Human Services'!F35/'$ County by County'!L34</f>
        <v>0</v>
      </c>
      <c r="G35" s="91">
        <f>'Human Services'!G35/'$ County by County'!L34</f>
        <v>0</v>
      </c>
      <c r="H35" s="98">
        <f>'Human Services'!H35/'$ County by County'!L34</f>
        <v>16.854346031371623</v>
      </c>
    </row>
    <row r="36" spans="1:8">
      <c r="A36" s="163" t="s">
        <v>60</v>
      </c>
      <c r="B36" s="91">
        <f>'Human Services'!B36/'$ County by County'!L35</f>
        <v>0</v>
      </c>
      <c r="C36" s="91">
        <f>'Human Services'!C36/'$ County by County'!L35</f>
        <v>8.0225187203820045</v>
      </c>
      <c r="D36" s="91">
        <f>'Human Services'!D36/'$ County by County'!L35</f>
        <v>3.2375920946328876</v>
      </c>
      <c r="E36" s="91">
        <f>'Human Services'!E36/'$ County by County'!L35</f>
        <v>15.125872713460588</v>
      </c>
      <c r="F36" s="91">
        <f>'Human Services'!F36/'$ County by County'!L35</f>
        <v>0</v>
      </c>
      <c r="G36" s="91">
        <f>'Human Services'!G36/'$ County by County'!L35</f>
        <v>3.5914826783711762</v>
      </c>
      <c r="H36" s="98">
        <f>'Human Services'!H36/'$ County by County'!L35</f>
        <v>29.977466206846657</v>
      </c>
    </row>
    <row r="37" spans="1:8">
      <c r="A37" s="163" t="s">
        <v>61</v>
      </c>
      <c r="B37" s="91">
        <f>'Human Services'!B37/'$ County by County'!L36</f>
        <v>7.5010193738295809</v>
      </c>
      <c r="C37" s="91">
        <f>'Human Services'!C37/'$ County by County'!L36</f>
        <v>10.984042218111639</v>
      </c>
      <c r="D37" s="91">
        <f>'Human Services'!D37/'$ County by County'!L36</f>
        <v>0</v>
      </c>
      <c r="E37" s="91">
        <f>'Human Services'!E37/'$ County by County'!L36</f>
        <v>4.9667014093702218</v>
      </c>
      <c r="F37" s="91">
        <f>'Human Services'!F37/'$ County by County'!L36</f>
        <v>0</v>
      </c>
      <c r="G37" s="91">
        <f>'Human Services'!G37/'$ County by County'!L36</f>
        <v>6.6113708859962088</v>
      </c>
      <c r="H37" s="98">
        <f>'Human Services'!H37/'$ County by County'!L36</f>
        <v>30.06313388730765</v>
      </c>
    </row>
    <row r="38" spans="1:8">
      <c r="A38" s="163" t="s">
        <v>62</v>
      </c>
      <c r="B38" s="91">
        <f>'Human Services'!B38/'$ County by County'!L37</f>
        <v>0</v>
      </c>
      <c r="C38" s="91">
        <f>'Human Services'!C38/'$ County by County'!L37</f>
        <v>15.542238771235747</v>
      </c>
      <c r="D38" s="91">
        <f>'Human Services'!D38/'$ County by County'!L37</f>
        <v>2.4013143498240703</v>
      </c>
      <c r="E38" s="91">
        <f>'Human Services'!E38/'$ County by County'!L37</f>
        <v>9.7977519894129532</v>
      </c>
      <c r="F38" s="91">
        <f>'Human Services'!F38/'$ County by County'!L37</f>
        <v>0</v>
      </c>
      <c r="G38" s="91">
        <f>'Human Services'!G38/'$ County by County'!L37</f>
        <v>7.2350685483450796</v>
      </c>
      <c r="H38" s="98">
        <f>'Human Services'!H38/'$ County by County'!L37</f>
        <v>34.976373658817849</v>
      </c>
    </row>
    <row r="39" spans="1:8">
      <c r="A39" s="163" t="s">
        <v>63</v>
      </c>
      <c r="B39" s="91">
        <f>'Human Services'!B39/'$ County by County'!L38</f>
        <v>0</v>
      </c>
      <c r="C39" s="91">
        <f>'Human Services'!C39/'$ County by County'!L38</f>
        <v>21.378910154821408</v>
      </c>
      <c r="D39" s="91">
        <f>'Human Services'!D39/'$ County by County'!L38</f>
        <v>2.0565646714616603</v>
      </c>
      <c r="E39" s="91">
        <f>'Human Services'!E39/'$ County by County'!L38</f>
        <v>24.362428379861026</v>
      </c>
      <c r="F39" s="91">
        <f>'Human Services'!F39/'$ County by County'!L38</f>
        <v>0</v>
      </c>
      <c r="G39" s="91">
        <f>'Human Services'!G39/'$ County by County'!L38</f>
        <v>1.2168718761428745</v>
      </c>
      <c r="H39" s="98">
        <f>'Human Services'!H39/'$ County by County'!L38</f>
        <v>49.014775082286967</v>
      </c>
    </row>
    <row r="40" spans="1:8">
      <c r="A40" s="163" t="s">
        <v>64</v>
      </c>
      <c r="B40" s="91">
        <f>'Human Services'!B40/'$ County by County'!L39</f>
        <v>0</v>
      </c>
      <c r="C40" s="91">
        <f>'Human Services'!C40/'$ County by County'!L39</f>
        <v>12.005046450280995</v>
      </c>
      <c r="D40" s="91">
        <f>'Human Services'!D40/'$ County by County'!L39</f>
        <v>0.97488244064686314</v>
      </c>
      <c r="E40" s="91">
        <f>'Human Services'!E40/'$ County by County'!L39</f>
        <v>17.919486179607752</v>
      </c>
      <c r="F40" s="91">
        <f>'Human Services'!F40/'$ County by County'!L39</f>
        <v>0</v>
      </c>
      <c r="G40" s="91">
        <f>'Human Services'!G40/'$ County by County'!L39</f>
        <v>1.2436059181098751</v>
      </c>
      <c r="H40" s="98">
        <f>'Human Services'!H40/'$ County by County'!L39</f>
        <v>32.143020988645489</v>
      </c>
    </row>
    <row r="41" spans="1:8">
      <c r="A41" s="163" t="s">
        <v>65</v>
      </c>
      <c r="B41" s="91">
        <f>'Human Services'!B41/'$ County by County'!L40</f>
        <v>0</v>
      </c>
      <c r="C41" s="91">
        <f>'Human Services'!C41/'$ County by County'!L40</f>
        <v>10.198947205449761</v>
      </c>
      <c r="D41" s="91">
        <f>'Human Services'!D41/'$ County by County'!L40</f>
        <v>2.3326624348454352</v>
      </c>
      <c r="E41" s="91">
        <f>'Human Services'!E41/'$ County by County'!L40</f>
        <v>16.551994632812097</v>
      </c>
      <c r="F41" s="91">
        <f>'Human Services'!F41/'$ County by County'!L40</f>
        <v>0</v>
      </c>
      <c r="G41" s="91">
        <f>'Human Services'!G41/'$ County by County'!L40</f>
        <v>0</v>
      </c>
      <c r="H41" s="98">
        <f>'Human Services'!H41/'$ County by County'!L40</f>
        <v>29.083604273107291</v>
      </c>
    </row>
    <row r="42" spans="1:8">
      <c r="A42" s="163" t="s">
        <v>66</v>
      </c>
      <c r="B42" s="91">
        <f>'Human Services'!B42/'$ County by County'!L41</f>
        <v>0</v>
      </c>
      <c r="C42" s="91">
        <f>'Human Services'!C42/'$ County by County'!L41</f>
        <v>17.167323784783424</v>
      </c>
      <c r="D42" s="91">
        <f>'Human Services'!D42/'$ County by County'!L41</f>
        <v>5.7486536761555609</v>
      </c>
      <c r="E42" s="91">
        <f>'Human Services'!E42/'$ County by County'!L41</f>
        <v>16.782272453644701</v>
      </c>
      <c r="F42" s="91">
        <f>'Human Services'!F42/'$ County by County'!L41</f>
        <v>0.20066055284693937</v>
      </c>
      <c r="G42" s="91">
        <f>'Human Services'!G42/'$ County by County'!L41</f>
        <v>50.178696357197474</v>
      </c>
      <c r="H42" s="98">
        <f>'Human Services'!H42/'$ County by County'!L41</f>
        <v>90.077606824628106</v>
      </c>
    </row>
    <row r="43" spans="1:8">
      <c r="A43" s="163" t="s">
        <v>67</v>
      </c>
      <c r="B43" s="91">
        <f>'Human Services'!B43/'$ County by County'!L42</f>
        <v>0</v>
      </c>
      <c r="C43" s="91">
        <f>'Human Services'!C43/'$ County by County'!L42</f>
        <v>15.751115908459717</v>
      </c>
      <c r="D43" s="91">
        <f>'Human Services'!D43/'$ County by County'!L42</f>
        <v>3.4424580621702021</v>
      </c>
      <c r="E43" s="91">
        <f>'Human Services'!E43/'$ County by County'!L42</f>
        <v>24.515450930090733</v>
      </c>
      <c r="F43" s="91">
        <f>'Human Services'!F43/'$ County by County'!L42</f>
        <v>0</v>
      </c>
      <c r="G43" s="91">
        <f>'Human Services'!G43/'$ County by County'!L42</f>
        <v>0.58653122110018985</v>
      </c>
      <c r="H43" s="98">
        <f>'Human Services'!H43/'$ County by County'!L42</f>
        <v>44.295556121820844</v>
      </c>
    </row>
    <row r="44" spans="1:8">
      <c r="A44" s="163" t="s">
        <v>68</v>
      </c>
      <c r="B44" s="91">
        <f>'Human Services'!B44/'$ County by County'!L43</f>
        <v>0</v>
      </c>
      <c r="C44" s="91">
        <f>'Human Services'!C44/'$ County by County'!L43</f>
        <v>8.2192756597090622</v>
      </c>
      <c r="D44" s="91">
        <f>'Human Services'!D44/'$ County by County'!L43</f>
        <v>0</v>
      </c>
      <c r="E44" s="91">
        <f>'Human Services'!E44/'$ County by County'!L43</f>
        <v>28.110611546052201</v>
      </c>
      <c r="F44" s="91">
        <f>'Human Services'!F44/'$ County by County'!L43</f>
        <v>0</v>
      </c>
      <c r="G44" s="91">
        <f>'Human Services'!G44/'$ County by County'!L43</f>
        <v>7.8793441465933007</v>
      </c>
      <c r="H44" s="98">
        <f>'Human Services'!H44/'$ County by County'!L43</f>
        <v>44.209231352354564</v>
      </c>
    </row>
    <row r="45" spans="1:8">
      <c r="A45" s="163" t="s">
        <v>69</v>
      </c>
      <c r="B45" s="91">
        <f>'Human Services'!B45/'$ County by County'!L44</f>
        <v>714.26097382700925</v>
      </c>
      <c r="C45" s="91">
        <f>'Human Services'!C45/'$ County by County'!L44</f>
        <v>13.009942054504128</v>
      </c>
      <c r="D45" s="91">
        <f>'Human Services'!D45/'$ County by County'!L44</f>
        <v>4.9506123557514412E-4</v>
      </c>
      <c r="E45" s="91">
        <f>'Human Services'!E45/'$ County by County'!L44</f>
        <v>0</v>
      </c>
      <c r="F45" s="91">
        <f>'Human Services'!F45/'$ County by County'!L44</f>
        <v>0.16010017881261859</v>
      </c>
      <c r="G45" s="91">
        <f>'Human Services'!G45/'$ County by County'!L44</f>
        <v>62.118026535719686</v>
      </c>
      <c r="H45" s="98">
        <f>'Human Services'!H45/'$ County by County'!L44</f>
        <v>789.54953765728123</v>
      </c>
    </row>
    <row r="46" spans="1:8">
      <c r="A46" s="163" t="s">
        <v>70</v>
      </c>
      <c r="B46" s="91">
        <f>'Human Services'!B46/'$ County by County'!L45</f>
        <v>8.2755660757715663E-2</v>
      </c>
      <c r="C46" s="91">
        <f>'Human Services'!C46/'$ County by County'!L45</f>
        <v>305.79662890660563</v>
      </c>
      <c r="D46" s="91">
        <f>'Human Services'!D46/'$ County by County'!L45</f>
        <v>16.04955195151452</v>
      </c>
      <c r="E46" s="91">
        <f>'Human Services'!E46/'$ County by County'!L45</f>
        <v>41.007075134284491</v>
      </c>
      <c r="F46" s="91">
        <f>'Human Services'!F46/'$ County by County'!L45</f>
        <v>0</v>
      </c>
      <c r="G46" s="91">
        <f>'Human Services'!G46/'$ County by County'!L45</f>
        <v>35.200704912276137</v>
      </c>
      <c r="H46" s="98">
        <f>'Human Services'!H46/'$ County by County'!L45</f>
        <v>398.13671656543846</v>
      </c>
    </row>
    <row r="47" spans="1:8">
      <c r="A47" s="163" t="s">
        <v>71</v>
      </c>
      <c r="B47" s="91">
        <f>'Human Services'!B47/'$ County by County'!L46</f>
        <v>0.32855225216267275</v>
      </c>
      <c r="C47" s="91">
        <f>'Human Services'!C47/'$ County by County'!L46</f>
        <v>36.700183951476582</v>
      </c>
      <c r="D47" s="91">
        <f>'Human Services'!D47/'$ County by County'!L46</f>
        <v>0.3977329223426469</v>
      </c>
      <c r="E47" s="91">
        <f>'Human Services'!E47/'$ County by County'!L46</f>
        <v>5.1949015611017204</v>
      </c>
      <c r="F47" s="91">
        <f>'Human Services'!F47/'$ County by County'!L46</f>
        <v>0.40270458387192998</v>
      </c>
      <c r="G47" s="91">
        <f>'Human Services'!G47/'$ County by County'!L46</f>
        <v>3.6086432335686585</v>
      </c>
      <c r="H47" s="98">
        <f>'Human Services'!H47/'$ County by County'!L46</f>
        <v>46.632718504524213</v>
      </c>
    </row>
    <row r="48" spans="1:8">
      <c r="A48" s="163" t="s">
        <v>72</v>
      </c>
      <c r="B48" s="91">
        <f>'Human Services'!B48/'$ County by County'!L47</f>
        <v>0</v>
      </c>
      <c r="C48" s="91">
        <f>'Human Services'!C48/'$ County by County'!L47</f>
        <v>10.493247667376002</v>
      </c>
      <c r="D48" s="91">
        <f>'Human Services'!D48/'$ County by County'!L47</f>
        <v>1.9332542150924865</v>
      </c>
      <c r="E48" s="91">
        <f>'Human Services'!E48/'$ County by County'!L47</f>
        <v>11.166005074480275</v>
      </c>
      <c r="F48" s="91">
        <f>'Human Services'!F48/'$ County by County'!L47</f>
        <v>0</v>
      </c>
      <c r="G48" s="91">
        <f>'Human Services'!G48/'$ County by County'!L47</f>
        <v>2.092486495334752</v>
      </c>
      <c r="H48" s="98">
        <f>'Human Services'!H48/'$ County by County'!L47</f>
        <v>25.684993452283518</v>
      </c>
    </row>
    <row r="49" spans="1:8">
      <c r="A49" s="163" t="s">
        <v>73</v>
      </c>
      <c r="B49" s="91">
        <f>'Human Services'!B49/'$ County by County'!L48</f>
        <v>0</v>
      </c>
      <c r="C49" s="91">
        <f>'Human Services'!C49/'$ County by County'!L48</f>
        <v>13.370272241127855</v>
      </c>
      <c r="D49" s="91">
        <f>'Human Services'!D49/'$ County by County'!L48</f>
        <v>1.2897666504618377</v>
      </c>
      <c r="E49" s="91">
        <f>'Human Services'!E49/'$ County by County'!L48</f>
        <v>17.647642197374818</v>
      </c>
      <c r="F49" s="91">
        <f>'Human Services'!F49/'$ County by County'!L48</f>
        <v>0</v>
      </c>
      <c r="G49" s="91">
        <f>'Human Services'!G49/'$ County by County'!L48</f>
        <v>23.785026737967915</v>
      </c>
      <c r="H49" s="98">
        <f>'Human Services'!H49/'$ County by County'!L48</f>
        <v>56.092707826932426</v>
      </c>
    </row>
    <row r="50" spans="1:8">
      <c r="A50" s="163" t="s">
        <v>74</v>
      </c>
      <c r="B50" s="91">
        <f>'Human Services'!B50/'$ County by County'!L49</f>
        <v>0</v>
      </c>
      <c r="C50" s="91">
        <f>'Human Services'!C50/'$ County by County'!L49</f>
        <v>37.324597375711633</v>
      </c>
      <c r="D50" s="91">
        <f>'Human Services'!D50/'$ County by County'!L49</f>
        <v>10.47369090023442</v>
      </c>
      <c r="E50" s="91">
        <f>'Human Services'!E50/'$ County by County'!L49</f>
        <v>10.187195938746308</v>
      </c>
      <c r="F50" s="91">
        <f>'Human Services'!F50/'$ County by County'!L49</f>
        <v>0</v>
      </c>
      <c r="G50" s="91">
        <f>'Human Services'!G50/'$ County by County'!L49</f>
        <v>94.009300697171739</v>
      </c>
      <c r="H50" s="98">
        <f>'Human Services'!H50/'$ County by County'!L49</f>
        <v>151.99478491186409</v>
      </c>
    </row>
    <row r="51" spans="1:8">
      <c r="A51" s="163" t="s">
        <v>75</v>
      </c>
      <c r="B51" s="91">
        <f>'Human Services'!B51/'$ County by County'!L50</f>
        <v>0</v>
      </c>
      <c r="C51" s="91">
        <f>'Human Services'!C51/'$ County by County'!L50</f>
        <v>12.111126908244326</v>
      </c>
      <c r="D51" s="91">
        <f>'Human Services'!D51/'$ County by County'!L50</f>
        <v>0</v>
      </c>
      <c r="E51" s="91">
        <f>'Human Services'!E51/'$ County by County'!L50</f>
        <v>21.003435876474317</v>
      </c>
      <c r="F51" s="91">
        <f>'Human Services'!F51/'$ County by County'!L50</f>
        <v>0</v>
      </c>
      <c r="G51" s="91">
        <f>'Human Services'!G51/'$ County by County'!L50</f>
        <v>8.4370731071578788</v>
      </c>
      <c r="H51" s="98">
        <f>'Human Services'!H51/'$ County by County'!L50</f>
        <v>41.551635891876522</v>
      </c>
    </row>
    <row r="52" spans="1:8">
      <c r="A52" s="163" t="s">
        <v>76</v>
      </c>
      <c r="B52" s="91">
        <f>'Human Services'!B52/'$ County by County'!L51</f>
        <v>0</v>
      </c>
      <c r="C52" s="91">
        <f>'Human Services'!C52/'$ County by County'!L51</f>
        <v>26.779453860427228</v>
      </c>
      <c r="D52" s="91">
        <f>'Human Services'!D52/'$ County by County'!L51</f>
        <v>3.0778386076665458</v>
      </c>
      <c r="E52" s="91">
        <f>'Human Services'!E52/'$ County by County'!L51</f>
        <v>3.2704264912201304</v>
      </c>
      <c r="F52" s="91">
        <f>'Human Services'!F52/'$ County by County'!L51</f>
        <v>0.57642715310463433</v>
      </c>
      <c r="G52" s="91">
        <f>'Human Services'!G52/'$ County by County'!L51</f>
        <v>27.173937024800868</v>
      </c>
      <c r="H52" s="98">
        <f>'Human Services'!H52/'$ County by County'!L51</f>
        <v>60.878083137219406</v>
      </c>
    </row>
    <row r="53" spans="1:8">
      <c r="A53" s="163" t="s">
        <v>77</v>
      </c>
      <c r="B53" s="91">
        <f>'Human Services'!B53/'$ County by County'!L52</f>
        <v>0</v>
      </c>
      <c r="C53" s="91">
        <f>'Human Services'!C53/'$ County by County'!L52</f>
        <v>22.507542875448134</v>
      </c>
      <c r="D53" s="91">
        <f>'Human Services'!D53/'$ County by County'!L52</f>
        <v>0</v>
      </c>
      <c r="E53" s="91">
        <f>'Human Services'!E53/'$ County by County'!L52</f>
        <v>13.638738879474165</v>
      </c>
      <c r="F53" s="91">
        <f>'Human Services'!F53/'$ County by County'!L52</f>
        <v>0</v>
      </c>
      <c r="G53" s="91">
        <f>'Human Services'!G53/'$ County by County'!L52</f>
        <v>4.1803586647657056</v>
      </c>
      <c r="H53" s="98">
        <f>'Human Services'!H53/'$ County by County'!L52</f>
        <v>40.326640419688005</v>
      </c>
    </row>
    <row r="54" spans="1:8">
      <c r="A54" s="163" t="s">
        <v>78</v>
      </c>
      <c r="B54" s="91">
        <f>'Human Services'!B54/'$ County by County'!L53</f>
        <v>0</v>
      </c>
      <c r="C54" s="91">
        <f>'Human Services'!C54/'$ County by County'!L53</f>
        <v>52.800842616914913</v>
      </c>
      <c r="D54" s="91">
        <f>'Human Services'!D54/'$ County by County'!L53</f>
        <v>3.6011935513714612</v>
      </c>
      <c r="E54" s="91">
        <f>'Human Services'!E54/'$ County by County'!L53</f>
        <v>7.3470467347814923</v>
      </c>
      <c r="F54" s="91">
        <f>'Human Services'!F54/'$ County by County'!L53</f>
        <v>0</v>
      </c>
      <c r="G54" s="91">
        <f>'Human Services'!G54/'$ County by County'!L53</f>
        <v>6.623392026843991</v>
      </c>
      <c r="H54" s="98">
        <f>'Human Services'!H54/'$ County by County'!L53</f>
        <v>70.37247492991186</v>
      </c>
    </row>
    <row r="55" spans="1:8">
      <c r="A55" s="163" t="s">
        <v>79</v>
      </c>
      <c r="B55" s="91">
        <f>'Human Services'!B55/'$ County by County'!L54</f>
        <v>46.46454820938721</v>
      </c>
      <c r="C55" s="91">
        <f>'Human Services'!C55/'$ County by County'!L54</f>
        <v>11.468347830029698</v>
      </c>
      <c r="D55" s="91">
        <f>'Human Services'!D55/'$ County by County'!L54</f>
        <v>0.9317232050419787</v>
      </c>
      <c r="E55" s="91">
        <f>'Human Services'!E55/'$ County by County'!L54</f>
        <v>32.177067762924224</v>
      </c>
      <c r="F55" s="91">
        <f>'Human Services'!F55/'$ County by County'!L54</f>
        <v>0</v>
      </c>
      <c r="G55" s="91">
        <f>'Human Services'!G55/'$ County by County'!L54</f>
        <v>5.7110489764148449</v>
      </c>
      <c r="H55" s="98">
        <f>'Human Services'!H55/'$ County by County'!L54</f>
        <v>96.752735983797962</v>
      </c>
    </row>
    <row r="56" spans="1:8">
      <c r="A56" s="163" t="s">
        <v>80</v>
      </c>
      <c r="B56" s="91">
        <f>'Human Services'!B56/'$ County by County'!L55</f>
        <v>0</v>
      </c>
      <c r="C56" s="91">
        <f>'Human Services'!C56/'$ County by County'!L55</f>
        <v>30.846821362195254</v>
      </c>
      <c r="D56" s="91">
        <f>'Human Services'!D56/'$ County by County'!L55</f>
        <v>4.4353886520170551</v>
      </c>
      <c r="E56" s="91">
        <f>'Human Services'!E56/'$ County by County'!L55</f>
        <v>0.2801464961189461</v>
      </c>
      <c r="F56" s="91">
        <f>'Human Services'!F56/'$ County by County'!L55</f>
        <v>0</v>
      </c>
      <c r="G56" s="91">
        <f>'Human Services'!G56/'$ County by County'!L55</f>
        <v>0.26801136984803758</v>
      </c>
      <c r="H56" s="98">
        <f>'Human Services'!H56/'$ County by County'!L55</f>
        <v>35.830367880179296</v>
      </c>
    </row>
    <row r="57" spans="1:8">
      <c r="A57" s="163" t="s">
        <v>81</v>
      </c>
      <c r="B57" s="91">
        <f>'Human Services'!B57/'$ County by County'!L56</f>
        <v>2.3537949197919161</v>
      </c>
      <c r="C57" s="91">
        <f>'Human Services'!C57/'$ County by County'!L56</f>
        <v>14.544557386326534</v>
      </c>
      <c r="D57" s="91">
        <f>'Human Services'!D57/'$ County by County'!L56</f>
        <v>4.8203208323357206E-2</v>
      </c>
      <c r="E57" s="91">
        <f>'Human Services'!E57/'$ County by County'!L56</f>
        <v>36.610578325316155</v>
      </c>
      <c r="F57" s="91">
        <f>'Human Services'!F57/'$ County by County'!L56</f>
        <v>0</v>
      </c>
      <c r="G57" s="91">
        <f>'Human Services'!G57/'$ County by County'!L56</f>
        <v>2.466861110506497</v>
      </c>
      <c r="H57" s="98">
        <f>'Human Services'!H57/'$ County by County'!L56</f>
        <v>56.023994950264459</v>
      </c>
    </row>
    <row r="58" spans="1:8">
      <c r="A58" s="163" t="s">
        <v>82</v>
      </c>
      <c r="B58" s="91">
        <f>'Human Services'!B58/'$ County by County'!L57</f>
        <v>0</v>
      </c>
      <c r="C58" s="91">
        <f>'Human Services'!C58/'$ County by County'!L57</f>
        <v>23.925196718116883</v>
      </c>
      <c r="D58" s="91">
        <f>'Human Services'!D58/'$ County by County'!L57</f>
        <v>0</v>
      </c>
      <c r="E58" s="91">
        <f>'Human Services'!E58/'$ County by County'!L57</f>
        <v>18.563608324317787</v>
      </c>
      <c r="F58" s="91">
        <f>'Human Services'!F58/'$ County by County'!L57</f>
        <v>0</v>
      </c>
      <c r="G58" s="91">
        <f>'Human Services'!G58/'$ County by County'!L57</f>
        <v>4.1468044645437017</v>
      </c>
      <c r="H58" s="98">
        <f>'Human Services'!H58/'$ County by County'!L57</f>
        <v>46.635609506978369</v>
      </c>
    </row>
    <row r="59" spans="1:8">
      <c r="A59" s="163" t="s">
        <v>83</v>
      </c>
      <c r="B59" s="91">
        <f>'Human Services'!B59/'$ County by County'!L58</f>
        <v>0</v>
      </c>
      <c r="C59" s="91">
        <f>'Human Services'!C59/'$ County by County'!L58</f>
        <v>28.767073491965931</v>
      </c>
      <c r="D59" s="91">
        <f>'Human Services'!D59/'$ County by County'!L58</f>
        <v>0</v>
      </c>
      <c r="E59" s="91">
        <f>'Human Services'!E59/'$ County by County'!L58</f>
        <v>0</v>
      </c>
      <c r="F59" s="91">
        <f>'Human Services'!F59/'$ County by County'!L58</f>
        <v>0</v>
      </c>
      <c r="G59" s="91">
        <f>'Human Services'!G59/'$ County by County'!L58</f>
        <v>0.77468317382269436</v>
      </c>
      <c r="H59" s="98">
        <f>'Human Services'!H59/'$ County by County'!L58</f>
        <v>29.541756665788625</v>
      </c>
    </row>
    <row r="60" spans="1:8">
      <c r="A60" s="163" t="s">
        <v>84</v>
      </c>
      <c r="B60" s="91">
        <f>'Human Services'!B60/'$ County by County'!L59</f>
        <v>0</v>
      </c>
      <c r="C60" s="91">
        <f>'Human Services'!C60/'$ County by County'!L59</f>
        <v>15.876383636988656</v>
      </c>
      <c r="D60" s="91">
        <f>'Human Services'!D60/'$ County by County'!L59</f>
        <v>1.3380936011393214</v>
      </c>
      <c r="E60" s="91">
        <f>'Human Services'!E60/'$ County by County'!L59</f>
        <v>0.4178117173304523</v>
      </c>
      <c r="F60" s="91">
        <f>'Human Services'!F60/'$ County by County'!L59</f>
        <v>0.34330403182242303</v>
      </c>
      <c r="G60" s="91">
        <f>'Human Services'!G60/'$ County by County'!L59</f>
        <v>35.301969257967883</v>
      </c>
      <c r="H60" s="98">
        <f>'Human Services'!H60/'$ County by County'!L59</f>
        <v>53.277562245248738</v>
      </c>
    </row>
    <row r="61" spans="1:8">
      <c r="A61" s="163" t="s">
        <v>85</v>
      </c>
      <c r="B61" s="91">
        <f>'Human Services'!B61/'$ County by County'!L60</f>
        <v>0</v>
      </c>
      <c r="C61" s="91">
        <f>'Human Services'!C61/'$ County by County'!L60</f>
        <v>21.016815574031845</v>
      </c>
      <c r="D61" s="91">
        <f>'Human Services'!D61/'$ County by County'!L60</f>
        <v>0</v>
      </c>
      <c r="E61" s="91">
        <f>'Human Services'!E61/'$ County by County'!L60</f>
        <v>18.729662215205042</v>
      </c>
      <c r="F61" s="91">
        <f>'Human Services'!F61/'$ County by County'!L60</f>
        <v>0</v>
      </c>
      <c r="G61" s="91">
        <f>'Human Services'!G61/'$ County by County'!L60</f>
        <v>0.67119142750963701</v>
      </c>
      <c r="H61" s="98">
        <f>'Human Services'!H61/'$ County by County'!L60</f>
        <v>40.417669216746525</v>
      </c>
    </row>
    <row r="62" spans="1:8">
      <c r="A62" s="163" t="s">
        <v>86</v>
      </c>
      <c r="B62" s="91">
        <f>'Human Services'!B62/'$ County by County'!L61</f>
        <v>0</v>
      </c>
      <c r="C62" s="91">
        <f>'Human Services'!C62/'$ County by County'!L61</f>
        <v>22.578434134217066</v>
      </c>
      <c r="D62" s="91">
        <f>'Human Services'!D62/'$ County by County'!L61</f>
        <v>1.0538193869096935</v>
      </c>
      <c r="E62" s="91">
        <f>'Human Services'!E62/'$ County by County'!L61</f>
        <v>6.8117895608947805</v>
      </c>
      <c r="F62" s="91">
        <f>'Human Services'!F62/'$ County by County'!L61</f>
        <v>0.33140016570008285</v>
      </c>
      <c r="G62" s="91">
        <f>'Human Services'!G62/'$ County by County'!L61</f>
        <v>5.2285915492957749</v>
      </c>
      <c r="H62" s="98">
        <f>'Human Services'!H62/'$ County by County'!L61</f>
        <v>36.004034797017397</v>
      </c>
    </row>
    <row r="63" spans="1:8">
      <c r="A63" s="163" t="s">
        <v>87</v>
      </c>
      <c r="B63" s="91">
        <f>'Human Services'!B63/'$ County by County'!L62</f>
        <v>0</v>
      </c>
      <c r="C63" s="91">
        <f>'Human Services'!C63/'$ County by County'!L62</f>
        <v>5.4576191541731935</v>
      </c>
      <c r="D63" s="91">
        <f>'Human Services'!D63/'$ County by County'!L62</f>
        <v>0.66010293130454245</v>
      </c>
      <c r="E63" s="91">
        <f>'Human Services'!E63/'$ County by County'!L62</f>
        <v>22.074692324904902</v>
      </c>
      <c r="F63" s="91">
        <f>'Human Services'!F63/'$ County by County'!L62</f>
        <v>0</v>
      </c>
      <c r="G63" s="91">
        <f>'Human Services'!G63/'$ County by County'!L62</f>
        <v>0.52360707093309466</v>
      </c>
      <c r="H63" s="98">
        <f>'Human Services'!H63/'$ County by County'!L62</f>
        <v>28.716021481315732</v>
      </c>
    </row>
    <row r="64" spans="1:8">
      <c r="A64" s="163" t="s">
        <v>88</v>
      </c>
      <c r="B64" s="91">
        <f>'Human Services'!B64/'$ County by County'!L63</f>
        <v>153.16281677506169</v>
      </c>
      <c r="C64" s="91">
        <f>'Human Services'!C64/'$ County by County'!L63</f>
        <v>2.7693653285490019</v>
      </c>
      <c r="D64" s="91">
        <f>'Human Services'!D64/'$ County by County'!L63</f>
        <v>2.3727293115048216</v>
      </c>
      <c r="E64" s="91">
        <f>'Human Services'!E64/'$ County by County'!L63</f>
        <v>15.553263063467146</v>
      </c>
      <c r="F64" s="91">
        <f>'Human Services'!F64/'$ County by County'!L63</f>
        <v>0</v>
      </c>
      <c r="G64" s="91">
        <f>'Human Services'!G64/'$ County by County'!L63</f>
        <v>12.841892801076474</v>
      </c>
      <c r="H64" s="98">
        <f>'Human Services'!H64/'$ County by County'!L63</f>
        <v>186.70006727965912</v>
      </c>
    </row>
    <row r="65" spans="1:8">
      <c r="A65" s="163" t="s">
        <v>89</v>
      </c>
      <c r="B65" s="91">
        <f>'Human Services'!B65/'$ County by County'!L64</f>
        <v>0</v>
      </c>
      <c r="C65" s="91">
        <f>'Human Services'!C65/'$ County by County'!L64</f>
        <v>1.9317112936602496</v>
      </c>
      <c r="D65" s="91">
        <f>'Human Services'!D65/'$ County by County'!L64</f>
        <v>2.3515394745093121</v>
      </c>
      <c r="E65" s="91">
        <f>'Human Services'!E65/'$ County by County'!L64</f>
        <v>15.46729792437449</v>
      </c>
      <c r="F65" s="91">
        <f>'Human Services'!F65/'$ County by County'!L64</f>
        <v>0</v>
      </c>
      <c r="G65" s="91">
        <f>'Human Services'!G65/'$ County by County'!L64</f>
        <v>0.20975732112623063</v>
      </c>
      <c r="H65" s="98">
        <f>'Human Services'!H65/'$ County by County'!L64</f>
        <v>19.960306013670284</v>
      </c>
    </row>
    <row r="66" spans="1:8">
      <c r="A66" s="163" t="s">
        <v>90</v>
      </c>
      <c r="B66" s="91">
        <f>'Human Services'!B66/'$ County by County'!L65</f>
        <v>0</v>
      </c>
      <c r="C66" s="91">
        <f>'Human Services'!C66/'$ County by County'!L65</f>
        <v>16.165017529446605</v>
      </c>
      <c r="D66" s="91">
        <f>'Human Services'!D66/'$ County by County'!L65</f>
        <v>7.3043283881506671</v>
      </c>
      <c r="E66" s="91">
        <f>'Human Services'!E66/'$ County by County'!L65</f>
        <v>12.730103839283155</v>
      </c>
      <c r="F66" s="91">
        <f>'Human Services'!F66/'$ County by County'!L65</f>
        <v>0</v>
      </c>
      <c r="G66" s="91">
        <f>'Human Services'!G66/'$ County by County'!L65</f>
        <v>3.5730629245039691</v>
      </c>
      <c r="H66" s="98">
        <f>'Human Services'!H66/'$ County by County'!L65</f>
        <v>39.772512681384399</v>
      </c>
    </row>
    <row r="67" spans="1:8">
      <c r="A67" s="163" t="s">
        <v>91</v>
      </c>
      <c r="B67" s="91">
        <f>'Human Services'!B67/'$ County by County'!L66</f>
        <v>0</v>
      </c>
      <c r="C67" s="91">
        <f>'Human Services'!C67/'$ County by County'!L66</f>
        <v>25.301701714249898</v>
      </c>
      <c r="D67" s="91">
        <f>'Human Services'!D67/'$ County by County'!L66</f>
        <v>0</v>
      </c>
      <c r="E67" s="91">
        <f>'Human Services'!E67/'$ County by County'!L66</f>
        <v>2.792346986743552</v>
      </c>
      <c r="F67" s="91">
        <f>'Human Services'!F67/'$ County by County'!L66</f>
        <v>0</v>
      </c>
      <c r="G67" s="91">
        <f>'Human Services'!G67/'$ County by County'!L66</f>
        <v>0.47369080823592091</v>
      </c>
      <c r="H67" s="98">
        <f>'Human Services'!H67/'$ County by County'!L66</f>
        <v>28.567739509229369</v>
      </c>
    </row>
    <row r="68" spans="1:8">
      <c r="A68" s="163" t="s">
        <v>92</v>
      </c>
      <c r="B68" s="91">
        <f>'Human Services'!B68/'$ County by County'!L67</f>
        <v>0</v>
      </c>
      <c r="C68" s="91">
        <f>'Human Services'!C68/'$ County by County'!L67</f>
        <v>28.91405950904274</v>
      </c>
      <c r="D68" s="91">
        <f>'Human Services'!D68/'$ County by County'!L67</f>
        <v>0.73577740003981562</v>
      </c>
      <c r="E68" s="91">
        <f>'Human Services'!E68/'$ County by County'!L67</f>
        <v>0.58383485704659954</v>
      </c>
      <c r="F68" s="91">
        <f>'Human Services'!F68/'$ County by County'!L67</f>
        <v>0</v>
      </c>
      <c r="G68" s="91">
        <f>'Human Services'!G68/'$ County by County'!L67</f>
        <v>0.17428523299796328</v>
      </c>
      <c r="H68" s="98">
        <f>'Human Services'!H68/'$ County by County'!L67</f>
        <v>30.407956999127119</v>
      </c>
    </row>
    <row r="69" spans="1:8">
      <c r="A69" s="174" t="s">
        <v>93</v>
      </c>
      <c r="B69" s="92">
        <f>'Human Services'!B69/'$ County by County'!L68</f>
        <v>3.2019211526916149</v>
      </c>
      <c r="C69" s="92">
        <f>'Human Services'!C69/'$ County by County'!L68</f>
        <v>19.286011606964177</v>
      </c>
      <c r="D69" s="92">
        <f>'Human Services'!D69/'$ County by County'!L68</f>
        <v>2.2119271562937763</v>
      </c>
      <c r="E69" s="92">
        <f>'Human Services'!E69/'$ County by County'!L68</f>
        <v>0</v>
      </c>
      <c r="F69" s="92">
        <f>'Human Services'!F69/'$ County by County'!L68</f>
        <v>0</v>
      </c>
      <c r="G69" s="92">
        <f>'Human Services'!G69/'$ County by County'!L68</f>
        <v>0</v>
      </c>
      <c r="H69" s="99">
        <f>'Human Services'!H69/'$ County by County'!L68</f>
        <v>24.69985991594957</v>
      </c>
    </row>
    <row r="70" spans="1:8">
      <c r="A70" s="175" t="s">
        <v>99</v>
      </c>
      <c r="B70" s="91">
        <f>'Human Services'!B70/'$ County by County'!L69</f>
        <v>100.25132534230626</v>
      </c>
      <c r="C70" s="91">
        <f>'Human Services'!C70/'$ County by County'!L69</f>
        <v>29.052178265508996</v>
      </c>
      <c r="D70" s="91">
        <f>'Human Services'!D70/'$ County by County'!L69</f>
        <v>2.9125730040340474</v>
      </c>
      <c r="E70" s="91">
        <f>'Human Services'!E70/'$ County by County'!L69</f>
        <v>12.600998225847096</v>
      </c>
      <c r="F70" s="91">
        <f>'Human Services'!F70/'$ County by County'!L69</f>
        <v>7.9661916032411809E-2</v>
      </c>
      <c r="G70" s="91">
        <f>'Human Services'!G70/'$ County by County'!L69</f>
        <v>27.470166434112787</v>
      </c>
      <c r="H70" s="98">
        <f>'Human Services'!H70/'$ County by County'!L69</f>
        <v>172.36690318784159</v>
      </c>
    </row>
  </sheetData>
  <mergeCells count="1">
    <mergeCell ref="A1:H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02096-2D6B-441E-9A7F-FFD170E42DC2}">
  <dimension ref="A1:I70"/>
  <sheetViews>
    <sheetView topLeftCell="A44" workbookViewId="0">
      <selection activeCell="A72" sqref="A72:XFD73"/>
    </sheetView>
  </sheetViews>
  <sheetFormatPr defaultRowHeight="15"/>
  <cols>
    <col min="1" max="1" width="14.42578125" customWidth="1"/>
    <col min="2" max="2" width="14" customWidth="1"/>
    <col min="3" max="3" width="13.7109375" customWidth="1"/>
    <col min="4" max="4" width="12.28515625" customWidth="1"/>
    <col min="5" max="5" width="12.5703125" customWidth="1"/>
    <col min="6" max="6" width="14.7109375" customWidth="1"/>
    <col min="7" max="7" width="10.28515625" customWidth="1"/>
    <col min="8" max="8" width="13.7109375" customWidth="1"/>
    <col min="9" max="9" width="14.85546875" customWidth="1"/>
  </cols>
  <sheetData>
    <row r="1" spans="1:9" ht="15.75">
      <c r="A1" s="200" t="s">
        <v>161</v>
      </c>
      <c r="B1" s="200"/>
      <c r="C1" s="200"/>
      <c r="D1" s="200"/>
      <c r="E1" s="200"/>
      <c r="F1" s="200"/>
      <c r="G1" s="200"/>
      <c r="H1" s="200"/>
      <c r="I1" s="200"/>
    </row>
    <row r="2" spans="1:9" ht="28.5" customHeight="1">
      <c r="A2" s="167" t="s">
        <v>25</v>
      </c>
      <c r="B2" s="164" t="s">
        <v>162</v>
      </c>
      <c r="C2" s="164" t="s">
        <v>163</v>
      </c>
      <c r="D2" s="164" t="s">
        <v>164</v>
      </c>
      <c r="E2" s="164" t="s">
        <v>165</v>
      </c>
      <c r="F2" s="164" t="s">
        <v>166</v>
      </c>
      <c r="G2" s="164" t="s">
        <v>167</v>
      </c>
      <c r="H2" s="164" t="s">
        <v>168</v>
      </c>
      <c r="I2" s="166" t="s">
        <v>110</v>
      </c>
    </row>
    <row r="3" spans="1:9">
      <c r="A3" s="1" t="s">
        <v>27</v>
      </c>
      <c r="B3" s="15">
        <v>0</v>
      </c>
      <c r="C3" s="15">
        <v>3284998</v>
      </c>
      <c r="D3" s="15">
        <v>0</v>
      </c>
      <c r="E3" s="15">
        <v>0</v>
      </c>
      <c r="F3" s="15">
        <v>152816</v>
      </c>
      <c r="G3" s="15">
        <v>0</v>
      </c>
      <c r="H3" s="15">
        <v>0</v>
      </c>
      <c r="I3" s="17">
        <f>SUM(B3:H3)</f>
        <v>3437814</v>
      </c>
    </row>
    <row r="4" spans="1:9">
      <c r="A4" s="1" t="s">
        <v>28</v>
      </c>
      <c r="B4" s="15">
        <v>221800</v>
      </c>
      <c r="C4" s="15">
        <v>220297</v>
      </c>
      <c r="D4" s="15">
        <v>0</v>
      </c>
      <c r="E4" s="15">
        <v>0</v>
      </c>
      <c r="F4" s="15">
        <v>0</v>
      </c>
      <c r="G4" s="15">
        <v>0</v>
      </c>
      <c r="H4" s="15">
        <v>100258</v>
      </c>
      <c r="I4" s="17">
        <f t="shared" ref="I4:I67" si="0">SUM(B4:H4)</f>
        <v>542355</v>
      </c>
    </row>
    <row r="5" spans="1:9">
      <c r="A5" s="1" t="s">
        <v>29</v>
      </c>
      <c r="B5" s="15">
        <v>3145151</v>
      </c>
      <c r="C5" s="15">
        <v>3303105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7">
        <f t="shared" si="0"/>
        <v>6448256</v>
      </c>
    </row>
    <row r="6" spans="1:9">
      <c r="A6" s="1" t="s">
        <v>30</v>
      </c>
      <c r="B6" s="15">
        <v>810382</v>
      </c>
      <c r="C6" s="15">
        <v>114629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7">
        <f t="shared" si="0"/>
        <v>925011</v>
      </c>
    </row>
    <row r="7" spans="1:9">
      <c r="A7" s="1" t="s">
        <v>31</v>
      </c>
      <c r="B7" s="15">
        <v>15311846</v>
      </c>
      <c r="C7" s="15">
        <v>28703657</v>
      </c>
      <c r="D7" s="15">
        <v>24825</v>
      </c>
      <c r="E7" s="15">
        <v>0</v>
      </c>
      <c r="F7" s="15">
        <v>8210245</v>
      </c>
      <c r="G7" s="15">
        <v>0</v>
      </c>
      <c r="H7" s="15">
        <v>0</v>
      </c>
      <c r="I7" s="17">
        <f t="shared" si="0"/>
        <v>52250573</v>
      </c>
    </row>
    <row r="8" spans="1:9">
      <c r="A8" s="1" t="s">
        <v>32</v>
      </c>
      <c r="B8" s="15">
        <v>65238000</v>
      </c>
      <c r="C8" s="15">
        <v>49515000</v>
      </c>
      <c r="D8" s="15">
        <v>5208000</v>
      </c>
      <c r="E8" s="15">
        <v>0</v>
      </c>
      <c r="F8" s="15">
        <v>41178000</v>
      </c>
      <c r="G8" s="15">
        <v>0</v>
      </c>
      <c r="H8" s="15">
        <v>23840000</v>
      </c>
      <c r="I8" s="17">
        <f t="shared" si="0"/>
        <v>184979000</v>
      </c>
    </row>
    <row r="9" spans="1:9">
      <c r="A9" s="1" t="s">
        <v>33</v>
      </c>
      <c r="B9" s="15">
        <v>601160</v>
      </c>
      <c r="C9" s="15">
        <v>114399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7">
        <f t="shared" si="0"/>
        <v>715559</v>
      </c>
    </row>
    <row r="10" spans="1:9">
      <c r="A10" s="1" t="s">
        <v>34</v>
      </c>
      <c r="B10" s="15">
        <v>4392664</v>
      </c>
      <c r="C10" s="15">
        <v>15844309</v>
      </c>
      <c r="D10" s="15">
        <v>0</v>
      </c>
      <c r="E10" s="15">
        <v>60974</v>
      </c>
      <c r="F10" s="15">
        <v>8589841</v>
      </c>
      <c r="G10" s="15">
        <v>0</v>
      </c>
      <c r="H10" s="15">
        <v>25000</v>
      </c>
      <c r="I10" s="17">
        <f t="shared" si="0"/>
        <v>28912788</v>
      </c>
    </row>
    <row r="11" spans="1:9">
      <c r="A11" s="1" t="s">
        <v>35</v>
      </c>
      <c r="B11" s="15">
        <v>2755952</v>
      </c>
      <c r="C11" s="15">
        <v>1279969</v>
      </c>
      <c r="D11" s="15">
        <v>0</v>
      </c>
      <c r="E11" s="15">
        <v>0</v>
      </c>
      <c r="F11" s="15">
        <v>0</v>
      </c>
      <c r="G11" s="15">
        <v>0</v>
      </c>
      <c r="H11" s="15">
        <v>154361</v>
      </c>
      <c r="I11" s="17">
        <f t="shared" si="0"/>
        <v>4190282</v>
      </c>
    </row>
    <row r="12" spans="1:9">
      <c r="A12" s="1" t="s">
        <v>36</v>
      </c>
      <c r="B12" s="15">
        <v>2579352</v>
      </c>
      <c r="C12" s="15">
        <v>2911363</v>
      </c>
      <c r="D12" s="15">
        <v>2000</v>
      </c>
      <c r="E12" s="15">
        <v>0</v>
      </c>
      <c r="F12" s="15">
        <v>1900</v>
      </c>
      <c r="G12" s="15">
        <v>0</v>
      </c>
      <c r="H12" s="15">
        <v>0</v>
      </c>
      <c r="I12" s="17">
        <f t="shared" si="0"/>
        <v>5494615</v>
      </c>
    </row>
    <row r="13" spans="1:9">
      <c r="A13" s="1" t="s">
        <v>37</v>
      </c>
      <c r="B13" s="15">
        <v>5809636</v>
      </c>
      <c r="C13" s="15">
        <v>42824264</v>
      </c>
      <c r="D13" s="15">
        <v>2103373</v>
      </c>
      <c r="E13" s="15">
        <v>0</v>
      </c>
      <c r="F13" s="15">
        <v>0</v>
      </c>
      <c r="G13" s="15">
        <v>0</v>
      </c>
      <c r="H13" s="15">
        <v>0</v>
      </c>
      <c r="I13" s="17">
        <f t="shared" si="0"/>
        <v>50737273</v>
      </c>
    </row>
    <row r="14" spans="1:9">
      <c r="A14" s="1" t="s">
        <v>38</v>
      </c>
      <c r="B14" s="15">
        <v>1512038</v>
      </c>
      <c r="C14" s="15">
        <v>1211161</v>
      </c>
      <c r="D14" s="15">
        <v>232275</v>
      </c>
      <c r="E14" s="15">
        <v>17500</v>
      </c>
      <c r="F14" s="15">
        <v>59355</v>
      </c>
      <c r="G14" s="15">
        <v>0</v>
      </c>
      <c r="H14" s="15">
        <v>0</v>
      </c>
      <c r="I14" s="17">
        <f t="shared" si="0"/>
        <v>3032329</v>
      </c>
    </row>
    <row r="15" spans="1:9">
      <c r="A15" s="1" t="s">
        <v>39</v>
      </c>
      <c r="B15" s="15">
        <v>272176</v>
      </c>
      <c r="C15" s="15">
        <v>613646</v>
      </c>
      <c r="D15" s="15">
        <v>0</v>
      </c>
      <c r="E15" s="15">
        <v>0</v>
      </c>
      <c r="F15" s="15">
        <v>312901</v>
      </c>
      <c r="G15" s="15">
        <v>0</v>
      </c>
      <c r="H15" s="15">
        <v>0</v>
      </c>
      <c r="I15" s="17">
        <f t="shared" si="0"/>
        <v>1198723</v>
      </c>
    </row>
    <row r="16" spans="1:9">
      <c r="A16" s="1" t="s">
        <v>40</v>
      </c>
      <c r="B16" s="15">
        <v>221468</v>
      </c>
      <c r="C16" s="15">
        <v>226581</v>
      </c>
      <c r="D16" s="15">
        <v>95506</v>
      </c>
      <c r="E16" s="15">
        <v>0</v>
      </c>
      <c r="F16" s="15">
        <v>0</v>
      </c>
      <c r="G16" s="15">
        <v>0</v>
      </c>
      <c r="H16" s="15">
        <v>0</v>
      </c>
      <c r="I16" s="17">
        <f t="shared" si="0"/>
        <v>543555</v>
      </c>
    </row>
    <row r="17" spans="1:9">
      <c r="A17" s="1" t="s">
        <v>41</v>
      </c>
      <c r="B17" s="89">
        <v>33435894</v>
      </c>
      <c r="C17" s="89">
        <v>36573752</v>
      </c>
      <c r="D17" s="89">
        <v>3700</v>
      </c>
      <c r="E17" s="89">
        <v>7044041</v>
      </c>
      <c r="F17" s="89">
        <v>74360371</v>
      </c>
      <c r="G17" s="89">
        <v>0</v>
      </c>
      <c r="H17" s="89">
        <v>124987</v>
      </c>
      <c r="I17" s="17">
        <f t="shared" si="0"/>
        <v>151542745</v>
      </c>
    </row>
    <row r="18" spans="1:9">
      <c r="A18" s="1" t="s">
        <v>42</v>
      </c>
      <c r="B18" s="15">
        <v>5055136</v>
      </c>
      <c r="C18" s="15">
        <v>4458180</v>
      </c>
      <c r="D18" s="15">
        <v>12210</v>
      </c>
      <c r="E18" s="15">
        <v>0</v>
      </c>
      <c r="F18" s="15">
        <v>7006138</v>
      </c>
      <c r="G18" s="15">
        <v>0</v>
      </c>
      <c r="H18" s="15">
        <v>154114</v>
      </c>
      <c r="I18" s="17">
        <f t="shared" si="0"/>
        <v>16685778</v>
      </c>
    </row>
    <row r="19" spans="1:9">
      <c r="A19" s="1" t="s">
        <v>43</v>
      </c>
      <c r="B19" s="15">
        <v>1134341</v>
      </c>
      <c r="C19" s="15">
        <v>2798538</v>
      </c>
      <c r="D19" s="15">
        <v>332566</v>
      </c>
      <c r="E19" s="15">
        <v>23982</v>
      </c>
      <c r="F19" s="15">
        <v>1519</v>
      </c>
      <c r="G19" s="15">
        <v>0</v>
      </c>
      <c r="H19" s="15">
        <v>0</v>
      </c>
      <c r="I19" s="17">
        <f t="shared" si="0"/>
        <v>4290946</v>
      </c>
    </row>
    <row r="20" spans="1:9">
      <c r="A20" s="1" t="s">
        <v>44</v>
      </c>
      <c r="B20" s="15">
        <v>275093</v>
      </c>
      <c r="C20" s="15">
        <v>558980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7">
        <f t="shared" si="0"/>
        <v>834073</v>
      </c>
    </row>
    <row r="21" spans="1:9">
      <c r="A21" s="1" t="s">
        <v>45</v>
      </c>
      <c r="B21" s="15">
        <v>1301315</v>
      </c>
      <c r="C21" s="15">
        <v>174242</v>
      </c>
      <c r="D21" s="15">
        <v>35308</v>
      </c>
      <c r="E21" s="15">
        <v>0</v>
      </c>
      <c r="F21" s="15">
        <v>24340</v>
      </c>
      <c r="G21" s="15">
        <v>0</v>
      </c>
      <c r="H21" s="15">
        <v>1395</v>
      </c>
      <c r="I21" s="17">
        <f t="shared" si="0"/>
        <v>1536600</v>
      </c>
    </row>
    <row r="22" spans="1:9">
      <c r="A22" s="1" t="s">
        <v>46</v>
      </c>
      <c r="B22" s="15">
        <v>184596</v>
      </c>
      <c r="C22" s="15">
        <v>394792</v>
      </c>
      <c r="D22" s="15">
        <v>0</v>
      </c>
      <c r="E22" s="15">
        <v>0</v>
      </c>
      <c r="F22" s="15">
        <v>822</v>
      </c>
      <c r="G22" s="15">
        <v>0</v>
      </c>
      <c r="H22" s="15">
        <v>0</v>
      </c>
      <c r="I22" s="17">
        <f t="shared" si="0"/>
        <v>580210</v>
      </c>
    </row>
    <row r="23" spans="1:9">
      <c r="A23" s="1" t="s">
        <v>47</v>
      </c>
      <c r="B23" s="15">
        <v>0</v>
      </c>
      <c r="C23" s="15">
        <v>453552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7">
        <f t="shared" si="0"/>
        <v>453552</v>
      </c>
    </row>
    <row r="24" spans="1:9">
      <c r="A24" s="1" t="s">
        <v>48</v>
      </c>
      <c r="B24" s="15">
        <v>153226</v>
      </c>
      <c r="C24" s="15">
        <v>507961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7">
        <f t="shared" si="0"/>
        <v>661187</v>
      </c>
    </row>
    <row r="25" spans="1:9">
      <c r="A25" s="1" t="s">
        <v>49</v>
      </c>
      <c r="B25" s="15">
        <v>630407</v>
      </c>
      <c r="C25" s="15">
        <v>351604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7">
        <f t="shared" si="0"/>
        <v>982011</v>
      </c>
    </row>
    <row r="26" spans="1:9">
      <c r="A26" s="1" t="s">
        <v>50</v>
      </c>
      <c r="B26" s="15">
        <v>1071955</v>
      </c>
      <c r="C26" s="15">
        <v>73957</v>
      </c>
      <c r="D26" s="15">
        <v>0</v>
      </c>
      <c r="E26" s="15">
        <v>71274</v>
      </c>
      <c r="F26" s="15">
        <v>0</v>
      </c>
      <c r="G26" s="15">
        <v>0</v>
      </c>
      <c r="H26" s="15">
        <v>0</v>
      </c>
      <c r="I26" s="17">
        <f t="shared" si="0"/>
        <v>1217186</v>
      </c>
    </row>
    <row r="27" spans="1:9">
      <c r="A27" s="1" t="s">
        <v>51</v>
      </c>
      <c r="B27" s="15">
        <v>92763</v>
      </c>
      <c r="C27" s="15">
        <v>988200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7">
        <f t="shared" si="0"/>
        <v>1080963</v>
      </c>
    </row>
    <row r="28" spans="1:9">
      <c r="A28" s="1" t="s">
        <v>52</v>
      </c>
      <c r="B28" s="15">
        <v>2485216</v>
      </c>
      <c r="C28" s="15">
        <v>2841260</v>
      </c>
      <c r="D28" s="15">
        <v>57757</v>
      </c>
      <c r="E28" s="15">
        <v>0</v>
      </c>
      <c r="F28" s="15">
        <v>0</v>
      </c>
      <c r="G28" s="15">
        <v>0</v>
      </c>
      <c r="H28" s="15">
        <v>0</v>
      </c>
      <c r="I28" s="17">
        <f t="shared" si="0"/>
        <v>5384233</v>
      </c>
    </row>
    <row r="29" spans="1:9">
      <c r="A29" s="1" t="s">
        <v>53</v>
      </c>
      <c r="B29" s="15">
        <v>929983</v>
      </c>
      <c r="C29" s="15">
        <v>2289403</v>
      </c>
      <c r="D29" s="15">
        <v>0</v>
      </c>
      <c r="E29" s="15">
        <v>0</v>
      </c>
      <c r="F29" s="15">
        <v>0</v>
      </c>
      <c r="G29" s="15">
        <v>0</v>
      </c>
      <c r="H29" s="15">
        <v>250</v>
      </c>
      <c r="I29" s="17">
        <f t="shared" si="0"/>
        <v>3219636</v>
      </c>
    </row>
    <row r="30" spans="1:9">
      <c r="A30" s="1" t="s">
        <v>54</v>
      </c>
      <c r="B30" s="15">
        <v>43652598</v>
      </c>
      <c r="C30" s="15">
        <v>46533668</v>
      </c>
      <c r="D30" s="15">
        <v>162061</v>
      </c>
      <c r="E30" s="15">
        <v>0</v>
      </c>
      <c r="F30" s="15">
        <v>1505523</v>
      </c>
      <c r="G30" s="15">
        <v>0</v>
      </c>
      <c r="H30" s="15">
        <v>4331999</v>
      </c>
      <c r="I30" s="17">
        <f t="shared" si="0"/>
        <v>96185849</v>
      </c>
    </row>
    <row r="31" spans="1:9">
      <c r="A31" s="1" t="s">
        <v>55</v>
      </c>
      <c r="B31" s="15">
        <v>214193</v>
      </c>
      <c r="C31" s="15">
        <v>25747</v>
      </c>
      <c r="D31" s="15">
        <v>0</v>
      </c>
      <c r="E31" s="15">
        <v>0</v>
      </c>
      <c r="F31" s="15">
        <v>19957</v>
      </c>
      <c r="G31" s="15">
        <v>0</v>
      </c>
      <c r="H31" s="15">
        <v>0</v>
      </c>
      <c r="I31" s="17">
        <f t="shared" si="0"/>
        <v>259897</v>
      </c>
    </row>
    <row r="32" spans="1:9">
      <c r="A32" s="1" t="s">
        <v>56</v>
      </c>
      <c r="B32" s="15">
        <v>3421329</v>
      </c>
      <c r="C32" s="15">
        <v>12078707</v>
      </c>
      <c r="D32" s="15">
        <v>0</v>
      </c>
      <c r="E32" s="15">
        <v>0</v>
      </c>
      <c r="F32" s="15">
        <v>391804</v>
      </c>
      <c r="G32" s="15">
        <v>0</v>
      </c>
      <c r="H32" s="15">
        <v>0</v>
      </c>
      <c r="I32" s="17">
        <f t="shared" si="0"/>
        <v>15891840</v>
      </c>
    </row>
    <row r="33" spans="1:9">
      <c r="A33" s="1" t="s">
        <v>57</v>
      </c>
      <c r="B33" s="15">
        <v>778410</v>
      </c>
      <c r="C33" s="15">
        <v>665842</v>
      </c>
      <c r="D33" s="15">
        <v>217</v>
      </c>
      <c r="E33" s="15">
        <v>500</v>
      </c>
      <c r="F33" s="15">
        <v>0</v>
      </c>
      <c r="G33" s="15">
        <v>0</v>
      </c>
      <c r="H33" s="15">
        <v>500</v>
      </c>
      <c r="I33" s="17">
        <f t="shared" si="0"/>
        <v>1445469</v>
      </c>
    </row>
    <row r="34" spans="1:9">
      <c r="A34" s="1" t="s">
        <v>58</v>
      </c>
      <c r="B34" s="15">
        <v>641309</v>
      </c>
      <c r="C34" s="15">
        <v>156261</v>
      </c>
      <c r="D34" s="15">
        <v>816133</v>
      </c>
      <c r="E34" s="15">
        <v>0</v>
      </c>
      <c r="F34" s="15">
        <v>0</v>
      </c>
      <c r="G34" s="15">
        <v>0</v>
      </c>
      <c r="H34" s="15">
        <v>0</v>
      </c>
      <c r="I34" s="17">
        <f t="shared" si="0"/>
        <v>1613703</v>
      </c>
    </row>
    <row r="35" spans="1:9">
      <c r="A35" s="1" t="s">
        <v>59</v>
      </c>
      <c r="B35" s="15">
        <v>140098</v>
      </c>
      <c r="C35" s="15">
        <v>211542</v>
      </c>
      <c r="D35" s="15">
        <v>0</v>
      </c>
      <c r="E35" s="15">
        <v>0</v>
      </c>
      <c r="F35" s="15">
        <v>48966</v>
      </c>
      <c r="G35" s="15">
        <v>0</v>
      </c>
      <c r="H35" s="15">
        <v>0</v>
      </c>
      <c r="I35" s="17">
        <f t="shared" si="0"/>
        <v>400606</v>
      </c>
    </row>
    <row r="36" spans="1:9">
      <c r="A36" s="1" t="s">
        <v>60</v>
      </c>
      <c r="B36" s="15">
        <v>4389847</v>
      </c>
      <c r="C36" s="15">
        <v>6055669</v>
      </c>
      <c r="D36" s="15">
        <v>1299</v>
      </c>
      <c r="E36" s="15">
        <v>200825</v>
      </c>
      <c r="F36" s="15">
        <v>233733</v>
      </c>
      <c r="G36" s="15">
        <v>0</v>
      </c>
      <c r="H36" s="15">
        <v>0</v>
      </c>
      <c r="I36" s="17">
        <f t="shared" si="0"/>
        <v>10881373</v>
      </c>
    </row>
    <row r="37" spans="1:9">
      <c r="A37" s="1" t="s">
        <v>61</v>
      </c>
      <c r="B37" s="15">
        <v>27823493</v>
      </c>
      <c r="C37" s="15">
        <v>39484913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7">
        <f t="shared" si="0"/>
        <v>67308406</v>
      </c>
    </row>
    <row r="38" spans="1:9">
      <c r="A38" s="1" t="s">
        <v>62</v>
      </c>
      <c r="B38" s="15">
        <v>7088035</v>
      </c>
      <c r="C38" s="15">
        <v>7121710</v>
      </c>
      <c r="D38" s="15">
        <v>1436616</v>
      </c>
      <c r="E38" s="15">
        <v>0</v>
      </c>
      <c r="F38" s="15">
        <v>0</v>
      </c>
      <c r="G38" s="15">
        <v>0</v>
      </c>
      <c r="H38" s="15">
        <v>0</v>
      </c>
      <c r="I38" s="17">
        <f t="shared" si="0"/>
        <v>15646361</v>
      </c>
    </row>
    <row r="39" spans="1:9">
      <c r="A39" s="1" t="s">
        <v>63</v>
      </c>
      <c r="B39" s="15">
        <v>342724</v>
      </c>
      <c r="C39" s="15">
        <v>341245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7">
        <f t="shared" si="0"/>
        <v>683969</v>
      </c>
    </row>
    <row r="40" spans="1:9">
      <c r="A40" s="1" t="s">
        <v>64</v>
      </c>
      <c r="B40" s="15">
        <v>132933</v>
      </c>
      <c r="C40" s="15">
        <v>86747</v>
      </c>
      <c r="D40" s="15">
        <v>128189</v>
      </c>
      <c r="E40" s="15">
        <v>0</v>
      </c>
      <c r="F40" s="15">
        <v>0</v>
      </c>
      <c r="G40" s="15">
        <v>0</v>
      </c>
      <c r="H40" s="15">
        <v>0</v>
      </c>
      <c r="I40" s="17">
        <f t="shared" si="0"/>
        <v>347869</v>
      </c>
    </row>
    <row r="41" spans="1:9">
      <c r="A41" s="1" t="s">
        <v>65</v>
      </c>
      <c r="B41" s="15">
        <v>755309</v>
      </c>
      <c r="C41" s="15">
        <v>383139</v>
      </c>
      <c r="D41" s="15">
        <v>0</v>
      </c>
      <c r="E41" s="15">
        <v>0</v>
      </c>
      <c r="F41" s="15">
        <v>81753</v>
      </c>
      <c r="G41" s="15">
        <v>0</v>
      </c>
      <c r="H41" s="15">
        <v>0</v>
      </c>
      <c r="I41" s="17">
        <f t="shared" si="0"/>
        <v>1220201</v>
      </c>
    </row>
    <row r="42" spans="1:9">
      <c r="A42" s="1" t="s">
        <v>66</v>
      </c>
      <c r="B42" s="15">
        <v>7378000</v>
      </c>
      <c r="C42" s="15">
        <v>15599000</v>
      </c>
      <c r="D42" s="15">
        <v>1263000</v>
      </c>
      <c r="E42" s="15">
        <v>0</v>
      </c>
      <c r="F42" s="15">
        <v>2490000</v>
      </c>
      <c r="G42" s="15">
        <v>0</v>
      </c>
      <c r="H42" s="15">
        <v>192000</v>
      </c>
      <c r="I42" s="17">
        <f t="shared" si="0"/>
        <v>26922000</v>
      </c>
    </row>
    <row r="43" spans="1:9">
      <c r="A43" s="1" t="s">
        <v>67</v>
      </c>
      <c r="B43" s="15">
        <v>5379315</v>
      </c>
      <c r="C43" s="15">
        <v>6426674</v>
      </c>
      <c r="D43" s="15">
        <v>1736</v>
      </c>
      <c r="E43" s="15">
        <v>0</v>
      </c>
      <c r="F43" s="15">
        <v>605517</v>
      </c>
      <c r="G43" s="15">
        <v>0</v>
      </c>
      <c r="H43" s="15">
        <v>0</v>
      </c>
      <c r="I43" s="17">
        <f t="shared" si="0"/>
        <v>12413242</v>
      </c>
    </row>
    <row r="44" spans="1:9">
      <c r="A44" s="1" t="s">
        <v>68</v>
      </c>
      <c r="B44" s="15">
        <v>4159701</v>
      </c>
      <c r="C44" s="15">
        <v>14327859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7">
        <f t="shared" si="0"/>
        <v>18487560</v>
      </c>
    </row>
    <row r="45" spans="1:9">
      <c r="A45" s="1" t="s">
        <v>69</v>
      </c>
      <c r="B45" s="15">
        <v>61108246</v>
      </c>
      <c r="C45" s="15">
        <v>172002094</v>
      </c>
      <c r="D45" s="15">
        <v>35617358</v>
      </c>
      <c r="E45" s="15">
        <v>244019</v>
      </c>
      <c r="F45" s="15">
        <v>11795997</v>
      </c>
      <c r="G45" s="15">
        <v>0</v>
      </c>
      <c r="H45" s="15">
        <v>83907863</v>
      </c>
      <c r="I45" s="17">
        <f t="shared" si="0"/>
        <v>364675577</v>
      </c>
    </row>
    <row r="46" spans="1:9">
      <c r="A46" s="1" t="s">
        <v>70</v>
      </c>
      <c r="B46" s="15">
        <v>3200755</v>
      </c>
      <c r="C46" s="15">
        <v>12517393</v>
      </c>
      <c r="D46" s="15">
        <v>0</v>
      </c>
      <c r="E46" s="15">
        <v>0</v>
      </c>
      <c r="F46" s="15">
        <v>12353</v>
      </c>
      <c r="G46" s="15">
        <v>0</v>
      </c>
      <c r="H46" s="15">
        <v>219300</v>
      </c>
      <c r="I46" s="17">
        <f t="shared" si="0"/>
        <v>15949801</v>
      </c>
    </row>
    <row r="47" spans="1:9">
      <c r="A47" s="1" t="s">
        <v>71</v>
      </c>
      <c r="B47" s="15">
        <v>1406348</v>
      </c>
      <c r="C47" s="15">
        <v>924687</v>
      </c>
      <c r="D47" s="15">
        <v>509</v>
      </c>
      <c r="E47" s="15">
        <v>0</v>
      </c>
      <c r="F47" s="15">
        <v>0</v>
      </c>
      <c r="G47" s="15">
        <v>0</v>
      </c>
      <c r="H47" s="15">
        <v>171563</v>
      </c>
      <c r="I47" s="17">
        <f t="shared" si="0"/>
        <v>2503107</v>
      </c>
    </row>
    <row r="48" spans="1:9">
      <c r="A48" s="1" t="s">
        <v>72</v>
      </c>
      <c r="B48" s="15">
        <v>817334</v>
      </c>
      <c r="C48" s="15">
        <v>4026994</v>
      </c>
      <c r="D48" s="15">
        <v>0</v>
      </c>
      <c r="E48" s="15">
        <v>0</v>
      </c>
      <c r="F48" s="15">
        <v>3965235</v>
      </c>
      <c r="G48" s="15">
        <v>0</v>
      </c>
      <c r="H48" s="15">
        <v>0</v>
      </c>
      <c r="I48" s="17">
        <f t="shared" si="0"/>
        <v>8809563</v>
      </c>
    </row>
    <row r="49" spans="1:9">
      <c r="A49" s="1" t="s">
        <v>73</v>
      </c>
      <c r="B49" s="15">
        <v>411294</v>
      </c>
      <c r="C49" s="15">
        <v>1967137</v>
      </c>
      <c r="D49" s="15">
        <v>0</v>
      </c>
      <c r="E49" s="15">
        <v>0</v>
      </c>
      <c r="F49" s="15">
        <v>26193</v>
      </c>
      <c r="G49" s="15">
        <v>0</v>
      </c>
      <c r="H49" s="15">
        <v>0</v>
      </c>
      <c r="I49" s="17">
        <f t="shared" si="0"/>
        <v>2404624</v>
      </c>
    </row>
    <row r="50" spans="1:9">
      <c r="A50" s="1" t="s">
        <v>74</v>
      </c>
      <c r="B50" s="15">
        <v>0</v>
      </c>
      <c r="C50" s="15">
        <v>48778118</v>
      </c>
      <c r="D50" s="15">
        <v>5182876</v>
      </c>
      <c r="E50" s="15">
        <v>0</v>
      </c>
      <c r="F50" s="15">
        <v>0</v>
      </c>
      <c r="G50" s="15">
        <v>0</v>
      </c>
      <c r="H50" s="15">
        <v>0</v>
      </c>
      <c r="I50" s="17">
        <f t="shared" si="0"/>
        <v>53960994</v>
      </c>
    </row>
    <row r="51" spans="1:9">
      <c r="A51" s="1" t="s">
        <v>75</v>
      </c>
      <c r="B51" s="15">
        <v>8455442</v>
      </c>
      <c r="C51" s="15">
        <v>11777145</v>
      </c>
      <c r="D51" s="15">
        <v>0</v>
      </c>
      <c r="E51" s="15">
        <v>2250053</v>
      </c>
      <c r="F51" s="15">
        <v>11929242</v>
      </c>
      <c r="G51" s="15">
        <v>0</v>
      </c>
      <c r="H51" s="15">
        <v>0</v>
      </c>
      <c r="I51" s="17">
        <f t="shared" si="0"/>
        <v>34411882</v>
      </c>
    </row>
    <row r="52" spans="1:9">
      <c r="A52" s="1" t="s">
        <v>76</v>
      </c>
      <c r="B52" s="15">
        <v>43768431</v>
      </c>
      <c r="C52" s="15">
        <v>80274797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7">
        <f t="shared" si="0"/>
        <v>124043228</v>
      </c>
    </row>
    <row r="53" spans="1:9">
      <c r="A53" s="1" t="s">
        <v>77</v>
      </c>
      <c r="B53" s="15">
        <v>1920782</v>
      </c>
      <c r="C53" s="15">
        <v>14311298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7">
        <f t="shared" si="0"/>
        <v>16232080</v>
      </c>
    </row>
    <row r="54" spans="1:9">
      <c r="A54" s="1" t="s">
        <v>78</v>
      </c>
      <c r="B54" s="15">
        <v>6341200</v>
      </c>
      <c r="C54" s="15">
        <v>23608120</v>
      </c>
      <c r="D54" s="15">
        <v>504009</v>
      </c>
      <c r="E54" s="15">
        <v>0</v>
      </c>
      <c r="F54" s="15">
        <v>15831</v>
      </c>
      <c r="G54" s="15">
        <v>0</v>
      </c>
      <c r="H54" s="15">
        <v>0</v>
      </c>
      <c r="I54" s="17">
        <f t="shared" si="0"/>
        <v>30469160</v>
      </c>
    </row>
    <row r="55" spans="1:9">
      <c r="A55" s="1" t="s">
        <v>79</v>
      </c>
      <c r="B55" s="15">
        <v>1613593</v>
      </c>
      <c r="C55" s="15">
        <v>14586018</v>
      </c>
      <c r="D55" s="15">
        <v>0</v>
      </c>
      <c r="E55" s="15">
        <v>0</v>
      </c>
      <c r="F55" s="15">
        <v>0</v>
      </c>
      <c r="G55" s="15">
        <v>0</v>
      </c>
      <c r="H55" s="15">
        <v>456089</v>
      </c>
      <c r="I55" s="17">
        <f t="shared" si="0"/>
        <v>16655700</v>
      </c>
    </row>
    <row r="56" spans="1:9">
      <c r="A56" s="1" t="s">
        <v>80</v>
      </c>
      <c r="B56" s="15">
        <v>723368</v>
      </c>
      <c r="C56" s="15">
        <v>1003348</v>
      </c>
      <c r="D56" s="15">
        <v>4000</v>
      </c>
      <c r="E56" s="15">
        <v>0</v>
      </c>
      <c r="F56" s="15">
        <v>0</v>
      </c>
      <c r="G56" s="15">
        <v>0</v>
      </c>
      <c r="H56" s="15">
        <v>0</v>
      </c>
      <c r="I56" s="17">
        <f t="shared" si="0"/>
        <v>1730716</v>
      </c>
    </row>
    <row r="57" spans="1:9">
      <c r="A57" s="1" t="s">
        <v>81</v>
      </c>
      <c r="B57" s="15">
        <v>5971054</v>
      </c>
      <c r="C57" s="15">
        <v>14115738</v>
      </c>
      <c r="D57" s="15">
        <v>14830506</v>
      </c>
      <c r="E57" s="15">
        <v>0</v>
      </c>
      <c r="F57" s="15">
        <v>586141</v>
      </c>
      <c r="G57" s="15">
        <v>0</v>
      </c>
      <c r="H57" s="15">
        <v>0</v>
      </c>
      <c r="I57" s="17">
        <f t="shared" si="0"/>
        <v>35503439</v>
      </c>
    </row>
    <row r="58" spans="1:9">
      <c r="A58" s="1" t="s">
        <v>82</v>
      </c>
      <c r="B58" s="15">
        <v>6805583</v>
      </c>
      <c r="C58" s="15">
        <v>22639787</v>
      </c>
      <c r="D58" s="15">
        <v>0</v>
      </c>
      <c r="E58" s="15">
        <v>0</v>
      </c>
      <c r="F58" s="15">
        <v>1080402</v>
      </c>
      <c r="G58" s="15">
        <v>0</v>
      </c>
      <c r="H58" s="15">
        <v>324143</v>
      </c>
      <c r="I58" s="17">
        <f t="shared" si="0"/>
        <v>30849915</v>
      </c>
    </row>
    <row r="59" spans="1:9">
      <c r="A59" s="1" t="s">
        <v>83</v>
      </c>
      <c r="B59" s="15">
        <v>1978338</v>
      </c>
      <c r="C59" s="15">
        <v>1330988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7">
        <f t="shared" si="0"/>
        <v>3309326</v>
      </c>
    </row>
    <row r="60" spans="1:9">
      <c r="A60" s="1" t="s">
        <v>84</v>
      </c>
      <c r="B60" s="15">
        <v>19477295</v>
      </c>
      <c r="C60" s="15">
        <v>33075035</v>
      </c>
      <c r="D60" s="15">
        <v>2278134</v>
      </c>
      <c r="E60" s="15">
        <v>2218177</v>
      </c>
      <c r="F60" s="15">
        <v>0</v>
      </c>
      <c r="G60" s="15">
        <v>0</v>
      </c>
      <c r="H60" s="15">
        <v>396279</v>
      </c>
      <c r="I60" s="17">
        <f t="shared" si="0"/>
        <v>57444920</v>
      </c>
    </row>
    <row r="61" spans="1:9">
      <c r="A61" s="1" t="s">
        <v>85</v>
      </c>
      <c r="B61" s="15">
        <v>6497223</v>
      </c>
      <c r="C61" s="15">
        <v>9463376</v>
      </c>
      <c r="D61" s="15">
        <v>0</v>
      </c>
      <c r="E61" s="15">
        <v>0</v>
      </c>
      <c r="F61" s="15">
        <v>0</v>
      </c>
      <c r="G61" s="15">
        <v>0</v>
      </c>
      <c r="H61" s="15">
        <v>1925038</v>
      </c>
      <c r="I61" s="17">
        <f t="shared" si="0"/>
        <v>17885637</v>
      </c>
    </row>
    <row r="62" spans="1:9">
      <c r="A62" s="1" t="s">
        <v>86</v>
      </c>
      <c r="B62" s="15">
        <v>3163613</v>
      </c>
      <c r="C62" s="15">
        <v>955227</v>
      </c>
      <c r="D62" s="15">
        <v>277871</v>
      </c>
      <c r="E62" s="15">
        <v>0</v>
      </c>
      <c r="F62" s="15">
        <v>0</v>
      </c>
      <c r="G62" s="15">
        <v>0</v>
      </c>
      <c r="H62" s="15">
        <v>0</v>
      </c>
      <c r="I62" s="17">
        <f t="shared" si="0"/>
        <v>4396711</v>
      </c>
    </row>
    <row r="63" spans="1:9">
      <c r="A63" s="1" t="s">
        <v>87</v>
      </c>
      <c r="B63" s="15">
        <v>3561197</v>
      </c>
      <c r="C63" s="15">
        <v>1323206</v>
      </c>
      <c r="D63" s="15">
        <v>9946</v>
      </c>
      <c r="E63" s="15">
        <v>12446</v>
      </c>
      <c r="F63" s="15">
        <v>103470</v>
      </c>
      <c r="G63" s="15">
        <v>0</v>
      </c>
      <c r="H63" s="15">
        <v>0</v>
      </c>
      <c r="I63" s="17">
        <f t="shared" si="0"/>
        <v>5010265</v>
      </c>
    </row>
    <row r="64" spans="1:9">
      <c r="A64" s="1" t="s">
        <v>88</v>
      </c>
      <c r="B64" s="15">
        <v>290733</v>
      </c>
      <c r="C64" s="15">
        <v>1231216</v>
      </c>
      <c r="D64" s="15">
        <v>5329</v>
      </c>
      <c r="E64" s="15">
        <v>290</v>
      </c>
      <c r="F64" s="15">
        <v>313225</v>
      </c>
      <c r="G64" s="15">
        <v>0</v>
      </c>
      <c r="H64" s="15">
        <v>0</v>
      </c>
      <c r="I64" s="17">
        <f t="shared" si="0"/>
        <v>1840793</v>
      </c>
    </row>
    <row r="65" spans="1:9">
      <c r="A65" s="1" t="s">
        <v>89</v>
      </c>
      <c r="B65" s="15">
        <v>249959</v>
      </c>
      <c r="C65" s="15">
        <v>23046</v>
      </c>
      <c r="D65" s="15">
        <v>0</v>
      </c>
      <c r="E65" s="15">
        <v>300</v>
      </c>
      <c r="F65" s="15">
        <v>0</v>
      </c>
      <c r="G65" s="15">
        <v>22838</v>
      </c>
      <c r="H65" s="15">
        <v>26037</v>
      </c>
      <c r="I65" s="17">
        <f t="shared" si="0"/>
        <v>322180</v>
      </c>
    </row>
    <row r="66" spans="1:9">
      <c r="A66" s="1" t="s">
        <v>90</v>
      </c>
      <c r="B66" s="15">
        <v>16953862</v>
      </c>
      <c r="C66" s="15">
        <v>31166852</v>
      </c>
      <c r="D66" s="15">
        <v>904069</v>
      </c>
      <c r="E66" s="15">
        <v>327975</v>
      </c>
      <c r="F66" s="15">
        <v>10188256</v>
      </c>
      <c r="G66" s="15">
        <v>0</v>
      </c>
      <c r="H66" s="15">
        <v>1402450</v>
      </c>
      <c r="I66" s="17">
        <f t="shared" si="0"/>
        <v>60943464</v>
      </c>
    </row>
    <row r="67" spans="1:9">
      <c r="A67" s="1" t="s">
        <v>91</v>
      </c>
      <c r="B67" s="15">
        <v>366841</v>
      </c>
      <c r="C67" s="15">
        <v>945701</v>
      </c>
      <c r="D67" s="15">
        <v>139289</v>
      </c>
      <c r="E67" s="15">
        <v>0</v>
      </c>
      <c r="F67" s="15">
        <v>0</v>
      </c>
      <c r="G67" s="15">
        <v>0</v>
      </c>
      <c r="H67" s="15">
        <v>0</v>
      </c>
      <c r="I67" s="17">
        <f t="shared" si="0"/>
        <v>1451831</v>
      </c>
    </row>
    <row r="68" spans="1:9">
      <c r="A68" s="1" t="s">
        <v>92</v>
      </c>
      <c r="B68" s="15">
        <v>840958</v>
      </c>
      <c r="C68" s="15">
        <v>2290914</v>
      </c>
      <c r="D68" s="15">
        <v>0</v>
      </c>
      <c r="E68" s="15">
        <v>0</v>
      </c>
      <c r="F68" s="15">
        <v>0</v>
      </c>
      <c r="G68" s="15">
        <v>0</v>
      </c>
      <c r="H68" s="15">
        <v>14816</v>
      </c>
      <c r="I68" s="17">
        <f t="shared" ref="I68:I69" si="1">SUM(B68:H68)</f>
        <v>3146688</v>
      </c>
    </row>
    <row r="69" spans="1:9">
      <c r="A69" s="7" t="s">
        <v>93</v>
      </c>
      <c r="B69" s="90">
        <v>502301</v>
      </c>
      <c r="C69" s="90">
        <v>700</v>
      </c>
      <c r="D69" s="90">
        <v>0</v>
      </c>
      <c r="E69" s="90">
        <v>106815</v>
      </c>
      <c r="F69" s="90">
        <v>171184</v>
      </c>
      <c r="G69" s="90">
        <v>0</v>
      </c>
      <c r="H69" s="90">
        <v>0</v>
      </c>
      <c r="I69" s="78">
        <f t="shared" si="1"/>
        <v>781000</v>
      </c>
    </row>
    <row r="70" spans="1:9">
      <c r="A70" s="64" t="s">
        <v>99</v>
      </c>
      <c r="B70" s="76">
        <f>SUM(B3:B69)</f>
        <v>452344594</v>
      </c>
      <c r="C70" s="76">
        <f t="shared" ref="C70:I70" si="2">SUM(C3:C69)</f>
        <v>856469457</v>
      </c>
      <c r="D70" s="76">
        <f t="shared" si="2"/>
        <v>71670667</v>
      </c>
      <c r="E70" s="76">
        <f t="shared" si="2"/>
        <v>12579171</v>
      </c>
      <c r="F70" s="76">
        <f t="shared" si="2"/>
        <v>185463030</v>
      </c>
      <c r="G70" s="76">
        <f t="shared" si="2"/>
        <v>22838</v>
      </c>
      <c r="H70" s="76">
        <f t="shared" si="2"/>
        <v>117768442</v>
      </c>
      <c r="I70" s="76">
        <f t="shared" si="2"/>
        <v>1696318199</v>
      </c>
    </row>
  </sheetData>
  <mergeCells count="1">
    <mergeCell ref="A1:I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211D0-A7DD-4CBC-B930-B02B704516FD}">
  <dimension ref="A1:I70"/>
  <sheetViews>
    <sheetView topLeftCell="A30" workbookViewId="0">
      <selection activeCell="N12" sqref="N12"/>
    </sheetView>
  </sheetViews>
  <sheetFormatPr defaultRowHeight="15"/>
  <cols>
    <col min="1" max="1" width="12.28515625" bestFit="1" customWidth="1"/>
    <col min="2" max="2" width="12.140625" bestFit="1" customWidth="1"/>
    <col min="3" max="3" width="15.5703125" bestFit="1" customWidth="1"/>
    <col min="4" max="4" width="14.42578125" bestFit="1" customWidth="1"/>
    <col min="5" max="5" width="12.140625" bestFit="1" customWidth="1"/>
    <col min="6" max="6" width="14.5703125" bestFit="1" customWidth="1"/>
    <col min="7" max="7" width="13.5703125" bestFit="1" customWidth="1"/>
    <col min="8" max="8" width="22" bestFit="1" customWidth="1"/>
    <col min="9" max="9" width="13.85546875" bestFit="1" customWidth="1"/>
  </cols>
  <sheetData>
    <row r="1" spans="1:9" ht="15.75">
      <c r="A1" s="200" t="s">
        <v>169</v>
      </c>
      <c r="B1" s="200"/>
      <c r="C1" s="200"/>
      <c r="D1" s="200"/>
      <c r="E1" s="200"/>
      <c r="F1" s="200"/>
      <c r="G1" s="200"/>
      <c r="H1" s="200"/>
      <c r="I1" s="200"/>
    </row>
    <row r="2" spans="1:9">
      <c r="A2" s="187" t="s">
        <v>25</v>
      </c>
      <c r="B2" s="188" t="s">
        <v>162</v>
      </c>
      <c r="C2" s="188" t="s">
        <v>170</v>
      </c>
      <c r="D2" s="188" t="s">
        <v>164</v>
      </c>
      <c r="E2" s="188" t="s">
        <v>165</v>
      </c>
      <c r="F2" s="188" t="s">
        <v>166</v>
      </c>
      <c r="G2" s="188" t="s">
        <v>167</v>
      </c>
      <c r="H2" s="188" t="s">
        <v>171</v>
      </c>
      <c r="I2" s="189" t="s">
        <v>110</v>
      </c>
    </row>
    <row r="3" spans="1:9">
      <c r="A3" s="1" t="s">
        <v>27</v>
      </c>
      <c r="B3" s="68">
        <f>+'Culture &amp; Recreation'!B3/'Culture &amp; Recreation'!I3</f>
        <v>0</v>
      </c>
      <c r="C3" s="68">
        <f>+'Culture &amp; Recreation'!C3/'Culture &amp; Recreation'!I3</f>
        <v>0.95554849680640086</v>
      </c>
      <c r="D3" s="68">
        <f>+'Culture &amp; Recreation'!D3/'Culture &amp; Recreation'!I3</f>
        <v>0</v>
      </c>
      <c r="E3" s="68">
        <f>+'Culture &amp; Recreation'!E3/'Culture &amp; Recreation'!I3</f>
        <v>0</v>
      </c>
      <c r="F3" s="68">
        <f>+'Culture &amp; Recreation'!F3/'Culture &amp; Recreation'!I3</f>
        <v>4.4451503193599189E-2</v>
      </c>
      <c r="G3" s="68">
        <f>+'Culture &amp; Recreation'!G3/'Culture &amp; Recreation'!I3</f>
        <v>0</v>
      </c>
      <c r="H3" s="68">
        <f>+'Culture &amp; Recreation'!H3/'Culture &amp; Recreation'!I3</f>
        <v>0</v>
      </c>
      <c r="I3" s="70">
        <f>SUM(B3:H3)</f>
        <v>1</v>
      </c>
    </row>
    <row r="4" spans="1:9">
      <c r="A4" s="1" t="s">
        <v>28</v>
      </c>
      <c r="B4" s="68">
        <f>+'Culture &amp; Recreation'!B4/'Culture &amp; Recreation'!I4</f>
        <v>0.40895723280876917</v>
      </c>
      <c r="C4" s="68">
        <f>+'Culture &amp; Recreation'!C4/'Culture &amp; Recreation'!I4</f>
        <v>0.40618598519419935</v>
      </c>
      <c r="D4" s="68">
        <f>+'Culture &amp; Recreation'!D4/'Culture &amp; Recreation'!I4</f>
        <v>0</v>
      </c>
      <c r="E4" s="68">
        <f>+'Culture &amp; Recreation'!E4/'Culture &amp; Recreation'!I4</f>
        <v>0</v>
      </c>
      <c r="F4" s="68">
        <f>+'Culture &amp; Recreation'!F4/'Culture &amp; Recreation'!I4</f>
        <v>0</v>
      </c>
      <c r="G4" s="68">
        <f>+'Culture &amp; Recreation'!G4/'Culture &amp; Recreation'!I4</f>
        <v>0</v>
      </c>
      <c r="H4" s="68">
        <f>+'Culture &amp; Recreation'!H4/'Culture &amp; Recreation'!I4</f>
        <v>0.18485678199703146</v>
      </c>
      <c r="I4" s="70">
        <f t="shared" ref="I4:I67" si="0">SUM(B4:H4)</f>
        <v>1</v>
      </c>
    </row>
    <row r="5" spans="1:9">
      <c r="A5" s="1" t="s">
        <v>29</v>
      </c>
      <c r="B5" s="68">
        <f>+'Culture &amp; Recreation'!B5/'Culture &amp; Recreation'!I5</f>
        <v>0.48775219222065624</v>
      </c>
      <c r="C5" s="68">
        <f>+'Culture &amp; Recreation'!C5/'Culture &amp; Recreation'!I5</f>
        <v>0.51224780777934376</v>
      </c>
      <c r="D5" s="68">
        <f>+'Culture &amp; Recreation'!D5/'Culture &amp; Recreation'!I5</f>
        <v>0</v>
      </c>
      <c r="E5" s="68">
        <f>+'Culture &amp; Recreation'!E5/'Culture &amp; Recreation'!I5</f>
        <v>0</v>
      </c>
      <c r="F5" s="68">
        <f>+'Culture &amp; Recreation'!F5/'Culture &amp; Recreation'!I5</f>
        <v>0</v>
      </c>
      <c r="G5" s="68">
        <f>+'Culture &amp; Recreation'!G5/'Culture &amp; Recreation'!I5</f>
        <v>0</v>
      </c>
      <c r="H5" s="68">
        <f>+'Culture &amp; Recreation'!H5/'Culture &amp; Recreation'!I5</f>
        <v>0</v>
      </c>
      <c r="I5" s="70">
        <f t="shared" si="0"/>
        <v>1</v>
      </c>
    </row>
    <row r="6" spans="1:9">
      <c r="A6" s="1" t="s">
        <v>30</v>
      </c>
      <c r="B6" s="68">
        <f>+'Culture &amp; Recreation'!B6/'Culture &amp; Recreation'!I6</f>
        <v>0.8760782304210436</v>
      </c>
      <c r="C6" s="68">
        <f>+'Culture &amp; Recreation'!C6/'Culture &amp; Recreation'!I6</f>
        <v>0.12392176957895636</v>
      </c>
      <c r="D6" s="68">
        <f>+'Culture &amp; Recreation'!D6/'Culture &amp; Recreation'!I6</f>
        <v>0</v>
      </c>
      <c r="E6" s="68">
        <f>+'Culture &amp; Recreation'!E6/'Culture &amp; Recreation'!I6</f>
        <v>0</v>
      </c>
      <c r="F6" s="68">
        <f>+'Culture &amp; Recreation'!F6/'Culture &amp; Recreation'!I6</f>
        <v>0</v>
      </c>
      <c r="G6" s="68">
        <f>+'Culture &amp; Recreation'!G6/'Culture &amp; Recreation'!I6</f>
        <v>0</v>
      </c>
      <c r="H6" s="68">
        <f>+'Culture &amp; Recreation'!H6/'Culture &amp; Recreation'!I6</f>
        <v>0</v>
      </c>
      <c r="I6" s="70">
        <f t="shared" si="0"/>
        <v>1</v>
      </c>
    </row>
    <row r="7" spans="1:9">
      <c r="A7" s="1" t="s">
        <v>31</v>
      </c>
      <c r="B7" s="68">
        <f>+'Culture &amp; Recreation'!B7/'Culture &amp; Recreation'!I7</f>
        <v>0.29304647051430421</v>
      </c>
      <c r="C7" s="68">
        <f>+'Culture &amp; Recreation'!C7/'Culture &amp; Recreation'!I7</f>
        <v>0.54934626267160747</v>
      </c>
      <c r="D7" s="68">
        <f>+'Culture &amp; Recreation'!D7/'Culture &amp; Recreation'!I7</f>
        <v>4.7511440687932744E-4</v>
      </c>
      <c r="E7" s="68">
        <f>+'Culture &amp; Recreation'!E7/'Culture &amp; Recreation'!I7</f>
        <v>0</v>
      </c>
      <c r="F7" s="68">
        <f>+'Culture &amp; Recreation'!F7/'Culture &amp; Recreation'!I7</f>
        <v>0.15713215240720901</v>
      </c>
      <c r="G7" s="68">
        <f>+'Culture &amp; Recreation'!G7/'Culture &amp; Recreation'!I7</f>
        <v>0</v>
      </c>
      <c r="H7" s="68">
        <f>+'Culture &amp; Recreation'!H7/'Culture &amp; Recreation'!I7</f>
        <v>0</v>
      </c>
      <c r="I7" s="70">
        <f t="shared" si="0"/>
        <v>1</v>
      </c>
    </row>
    <row r="8" spans="1:9">
      <c r="A8" s="1" t="s">
        <v>32</v>
      </c>
      <c r="B8" s="68">
        <f>+'Culture &amp; Recreation'!B8/'Culture &amp; Recreation'!I8</f>
        <v>0.35267787154217506</v>
      </c>
      <c r="C8" s="68">
        <f>+'Culture &amp; Recreation'!C8/'Culture &amp; Recreation'!I8</f>
        <v>0.26767903383627328</v>
      </c>
      <c r="D8" s="68">
        <f>+'Culture &amp; Recreation'!D8/'Culture &amp; Recreation'!I8</f>
        <v>2.8154547272933685E-2</v>
      </c>
      <c r="E8" s="68">
        <f>+'Culture &amp; Recreation'!E8/'Culture &amp; Recreation'!I8</f>
        <v>0</v>
      </c>
      <c r="F8" s="68">
        <f>+'Culture &amp; Recreation'!F8/'Culture &amp; Recreation'!I8</f>
        <v>0.2226090529195206</v>
      </c>
      <c r="G8" s="68">
        <f>+'Culture &amp; Recreation'!G8/'Culture &amp; Recreation'!I8</f>
        <v>0</v>
      </c>
      <c r="H8" s="68">
        <f>+'Culture &amp; Recreation'!H8/'Culture &amp; Recreation'!I8</f>
        <v>0.12887949442909735</v>
      </c>
      <c r="I8" s="70">
        <f t="shared" si="0"/>
        <v>1</v>
      </c>
    </row>
    <row r="9" spans="1:9">
      <c r="A9" s="1" t="s">
        <v>33</v>
      </c>
      <c r="B9" s="68">
        <f>+'Culture &amp; Recreation'!B9/'Culture &amp; Recreation'!I9</f>
        <v>0.84012639069594541</v>
      </c>
      <c r="C9" s="68">
        <f>+'Culture &amp; Recreation'!C9/'Culture &amp; Recreation'!I9</f>
        <v>0.15987360930405459</v>
      </c>
      <c r="D9" s="68">
        <f>+'Culture &amp; Recreation'!D9/'Culture &amp; Recreation'!I9</f>
        <v>0</v>
      </c>
      <c r="E9" s="68">
        <f>+'Culture &amp; Recreation'!E9/'Culture &amp; Recreation'!I9</f>
        <v>0</v>
      </c>
      <c r="F9" s="68">
        <f>+'Culture &amp; Recreation'!F9/'Culture &amp; Recreation'!I9</f>
        <v>0</v>
      </c>
      <c r="G9" s="68">
        <f>+'Culture &amp; Recreation'!G9/'Culture &amp; Recreation'!I9</f>
        <v>0</v>
      </c>
      <c r="H9" s="68">
        <f>+'Culture &amp; Recreation'!H9/'Culture &amp; Recreation'!I9</f>
        <v>0</v>
      </c>
      <c r="I9" s="70">
        <f t="shared" si="0"/>
        <v>1</v>
      </c>
    </row>
    <row r="10" spans="1:9">
      <c r="A10" s="1" t="s">
        <v>34</v>
      </c>
      <c r="B10" s="68">
        <f>+'Culture &amp; Recreation'!B10/'Culture &amp; Recreation'!I10</f>
        <v>0.1519280672621402</v>
      </c>
      <c r="C10" s="68">
        <f>+'Culture &amp; Recreation'!C10/'Culture &amp; Recreation'!I10</f>
        <v>0.54800349935122139</v>
      </c>
      <c r="D10" s="68">
        <f>+'Culture &amp; Recreation'!D10/'Culture &amp; Recreation'!I10</f>
        <v>0</v>
      </c>
      <c r="E10" s="68">
        <f>+'Culture &amp; Recreation'!E10/'Culture &amp; Recreation'!I10</f>
        <v>2.1088938223460152E-3</v>
      </c>
      <c r="F10" s="68">
        <f>+'Culture &amp; Recreation'!F10/'Culture &amp; Recreation'!I10</f>
        <v>0.2970948702698612</v>
      </c>
      <c r="G10" s="68">
        <f>+'Culture &amp; Recreation'!G10/'Culture &amp; Recreation'!I10</f>
        <v>0</v>
      </c>
      <c r="H10" s="68">
        <f>+'Culture &amp; Recreation'!H10/'Culture &amp; Recreation'!I10</f>
        <v>8.6466929443123925E-4</v>
      </c>
      <c r="I10" s="70">
        <f t="shared" si="0"/>
        <v>1</v>
      </c>
    </row>
    <row r="11" spans="1:9">
      <c r="A11" s="1" t="s">
        <v>35</v>
      </c>
      <c r="B11" s="68">
        <f>+'Culture &amp; Recreation'!B11/'Culture &amp; Recreation'!I11</f>
        <v>0.65770084209129598</v>
      </c>
      <c r="C11" s="68">
        <f>+'Culture &amp; Recreation'!C11/'Culture &amp; Recreation'!I11</f>
        <v>0.30546130308174962</v>
      </c>
      <c r="D11" s="68">
        <f>+'Culture &amp; Recreation'!D11/'Culture &amp; Recreation'!I11</f>
        <v>0</v>
      </c>
      <c r="E11" s="68">
        <f>+'Culture &amp; Recreation'!E11/'Culture &amp; Recreation'!I11</f>
        <v>0</v>
      </c>
      <c r="F11" s="68">
        <f>+'Culture &amp; Recreation'!F11/'Culture &amp; Recreation'!I11</f>
        <v>0</v>
      </c>
      <c r="G11" s="68">
        <f>+'Culture &amp; Recreation'!G11/'Culture &amp; Recreation'!I11</f>
        <v>0</v>
      </c>
      <c r="H11" s="68">
        <f>+'Culture &amp; Recreation'!H11/'Culture &amp; Recreation'!I11</f>
        <v>3.6837854826954369E-2</v>
      </c>
      <c r="I11" s="70">
        <f t="shared" si="0"/>
        <v>1</v>
      </c>
    </row>
    <row r="12" spans="1:9">
      <c r="A12" s="1" t="s">
        <v>36</v>
      </c>
      <c r="B12" s="68">
        <f>+'Culture &amp; Recreation'!B12/'Culture &amp; Recreation'!I12</f>
        <v>0.46943270820612543</v>
      </c>
      <c r="C12" s="68">
        <f>+'Culture &amp; Recreation'!C12/'Culture &amp; Recreation'!I12</f>
        <v>0.52985750593990666</v>
      </c>
      <c r="D12" s="68">
        <f>+'Culture &amp; Recreation'!D12/'Culture &amp; Recreation'!I12</f>
        <v>3.6399274562457971E-4</v>
      </c>
      <c r="E12" s="68">
        <f>+'Culture &amp; Recreation'!E12/'Culture &amp; Recreation'!I12</f>
        <v>0</v>
      </c>
      <c r="F12" s="68">
        <f>+'Culture &amp; Recreation'!F12/'Culture &amp; Recreation'!I12</f>
        <v>3.4579310834335073E-4</v>
      </c>
      <c r="G12" s="68">
        <f>+'Culture &amp; Recreation'!G12/'Culture &amp; Recreation'!I12</f>
        <v>0</v>
      </c>
      <c r="H12" s="68">
        <f>+'Culture &amp; Recreation'!H12/'Culture &amp; Recreation'!I12</f>
        <v>0</v>
      </c>
      <c r="I12" s="70">
        <f t="shared" si="0"/>
        <v>1</v>
      </c>
    </row>
    <row r="13" spans="1:9">
      <c r="A13" s="1" t="s">
        <v>37</v>
      </c>
      <c r="B13" s="68">
        <f>+'Culture &amp; Recreation'!B13/'Culture &amp; Recreation'!I13</f>
        <v>0.11450430140382199</v>
      </c>
      <c r="C13" s="68">
        <f>+'Culture &amp; Recreation'!C13/'Culture &amp; Recreation'!I13</f>
        <v>0.84403952888835787</v>
      </c>
      <c r="D13" s="68">
        <f>+'Culture &amp; Recreation'!D13/'Culture &amp; Recreation'!I13</f>
        <v>4.145616970782013E-2</v>
      </c>
      <c r="E13" s="68">
        <f>+'Culture &amp; Recreation'!E13/'Culture &amp; Recreation'!I13</f>
        <v>0</v>
      </c>
      <c r="F13" s="68">
        <f>+'Culture &amp; Recreation'!F13/'Culture &amp; Recreation'!I13</f>
        <v>0</v>
      </c>
      <c r="G13" s="68">
        <f>+'Culture &amp; Recreation'!G13/'Culture &amp; Recreation'!I13</f>
        <v>0</v>
      </c>
      <c r="H13" s="68">
        <f>+'Culture &amp; Recreation'!H13/'Culture &amp; Recreation'!I13</f>
        <v>0</v>
      </c>
      <c r="I13" s="70">
        <f t="shared" si="0"/>
        <v>1</v>
      </c>
    </row>
    <row r="14" spans="1:9">
      <c r="A14" s="1" t="s">
        <v>38</v>
      </c>
      <c r="B14" s="68">
        <f>+'Culture &amp; Recreation'!B14/'Culture &amp; Recreation'!I14</f>
        <v>0.49863916481358056</v>
      </c>
      <c r="C14" s="68">
        <f>+'Culture &amp; Recreation'!C14/'Culture &amp; Recreation'!I14</f>
        <v>0.39941609238311543</v>
      </c>
      <c r="D14" s="68">
        <f>+'Culture &amp; Recreation'!D14/'Culture &amp; Recreation'!I14</f>
        <v>7.6599537846981647E-2</v>
      </c>
      <c r="E14" s="68">
        <f>+'Culture &amp; Recreation'!E14/'Culture &amp; Recreation'!I14</f>
        <v>5.7711415878685989E-3</v>
      </c>
      <c r="F14" s="68">
        <f>+'Culture &amp; Recreation'!F14/'Culture &amp; Recreation'!I14</f>
        <v>1.9574063368453753E-2</v>
      </c>
      <c r="G14" s="68">
        <f>+'Culture &amp; Recreation'!G14/'Culture &amp; Recreation'!I14</f>
        <v>0</v>
      </c>
      <c r="H14" s="68">
        <f>+'Culture &amp; Recreation'!H14/'Culture &amp; Recreation'!I14</f>
        <v>0</v>
      </c>
      <c r="I14" s="70">
        <f t="shared" si="0"/>
        <v>1</v>
      </c>
    </row>
    <row r="15" spans="1:9">
      <c r="A15" s="1" t="s">
        <v>39</v>
      </c>
      <c r="B15" s="68">
        <f>+'Culture &amp; Recreation'!B15/'Culture &amp; Recreation'!I15</f>
        <v>0.22705495765076669</v>
      </c>
      <c r="C15" s="68">
        <f>+'Culture &amp; Recreation'!C15/'Culture &amp; Recreation'!I15</f>
        <v>0.51191643106872897</v>
      </c>
      <c r="D15" s="68">
        <f>+'Culture &amp; Recreation'!D15/'Culture &amp; Recreation'!I15</f>
        <v>0</v>
      </c>
      <c r="E15" s="68">
        <f>+'Culture &amp; Recreation'!E15/'Culture &amp; Recreation'!I15</f>
        <v>0</v>
      </c>
      <c r="F15" s="68">
        <f>+'Culture &amp; Recreation'!F15/'Culture &amp; Recreation'!I15</f>
        <v>0.26102861128050436</v>
      </c>
      <c r="G15" s="68">
        <f>+'Culture &amp; Recreation'!G15/'Culture &amp; Recreation'!I15</f>
        <v>0</v>
      </c>
      <c r="H15" s="68">
        <f>+'Culture &amp; Recreation'!H15/'Culture &amp; Recreation'!I15</f>
        <v>0</v>
      </c>
      <c r="I15" s="70">
        <f t="shared" si="0"/>
        <v>1</v>
      </c>
    </row>
    <row r="16" spans="1:9">
      <c r="A16" s="1" t="s">
        <v>40</v>
      </c>
      <c r="B16" s="68">
        <f>+'Culture &amp; Recreation'!B16/'Culture &amp; Recreation'!I16</f>
        <v>0.40744358896523813</v>
      </c>
      <c r="C16" s="68">
        <f>+'Culture &amp; Recreation'!C16/'Culture &amp; Recreation'!I16</f>
        <v>0.4168501807544775</v>
      </c>
      <c r="D16" s="68">
        <f>+'Culture &amp; Recreation'!D16/'Culture &amp; Recreation'!I16</f>
        <v>0.17570623028028443</v>
      </c>
      <c r="E16" s="68">
        <f>+'Culture &amp; Recreation'!E16/'Culture &amp; Recreation'!I16</f>
        <v>0</v>
      </c>
      <c r="F16" s="68">
        <f>+'Culture &amp; Recreation'!F16/'Culture &amp; Recreation'!I16</f>
        <v>0</v>
      </c>
      <c r="G16" s="68">
        <f>+'Culture &amp; Recreation'!G16/'Culture &amp; Recreation'!I16</f>
        <v>0</v>
      </c>
      <c r="H16" s="68">
        <f>+'Culture &amp; Recreation'!H16/'Culture &amp; Recreation'!I16</f>
        <v>0</v>
      </c>
      <c r="I16" s="70">
        <f t="shared" si="0"/>
        <v>1</v>
      </c>
    </row>
    <row r="17" spans="1:9">
      <c r="A17" s="1" t="s">
        <v>41</v>
      </c>
      <c r="B17" s="68">
        <f>+'Culture &amp; Recreation'!B17/'Culture &amp; Recreation'!I17</f>
        <v>0.22063671870270002</v>
      </c>
      <c r="C17" s="68">
        <f>+'Culture &amp; Recreation'!C17/'Culture &amp; Recreation'!I17</f>
        <v>0.24134281057136717</v>
      </c>
      <c r="D17" s="68">
        <f>+'Culture &amp; Recreation'!D17/'Culture &amp; Recreation'!I17</f>
        <v>2.4415553512640937E-5</v>
      </c>
      <c r="E17" s="68">
        <f>+'Culture &amp; Recreation'!E17/'Culture &amp; Recreation'!I17</f>
        <v>4.6482205400199129E-2</v>
      </c>
      <c r="F17" s="68">
        <f>+'Culture &amp; Recreation'!F17/'Culture &amp; Recreation'!I17</f>
        <v>0.49068908577576575</v>
      </c>
      <c r="G17" s="68">
        <f>+'Culture &amp; Recreation'!G17/'Culture &amp; Recreation'!I17</f>
        <v>0</v>
      </c>
      <c r="H17" s="68">
        <f>+'Culture &amp; Recreation'!H17/'Culture &amp; Recreation'!I17</f>
        <v>8.2476399645525756E-4</v>
      </c>
      <c r="I17" s="70">
        <f t="shared" si="0"/>
        <v>0.99999999999999989</v>
      </c>
    </row>
    <row r="18" spans="1:9">
      <c r="A18" s="1" t="s">
        <v>42</v>
      </c>
      <c r="B18" s="68">
        <f>+'Culture &amp; Recreation'!B18/'Culture &amp; Recreation'!I18</f>
        <v>0.30296076095462854</v>
      </c>
      <c r="C18" s="68">
        <f>+'Culture &amp; Recreation'!C18/'Culture &amp; Recreation'!I18</f>
        <v>0.26718442496358275</v>
      </c>
      <c r="D18" s="68">
        <f>+'Culture &amp; Recreation'!D18/'Culture &amp; Recreation'!I18</f>
        <v>7.3176090440613562E-4</v>
      </c>
      <c r="E18" s="68">
        <f>+'Culture &amp; Recreation'!E18/'Culture &amp; Recreation'!I18</f>
        <v>0</v>
      </c>
      <c r="F18" s="68">
        <f>+'Culture &amp; Recreation'!F18/'Culture &amp; Recreation'!I18</f>
        <v>0.4198868041993607</v>
      </c>
      <c r="G18" s="68">
        <f>+'Culture &amp; Recreation'!G18/'Culture &amp; Recreation'!I18</f>
        <v>0</v>
      </c>
      <c r="H18" s="68">
        <f>+'Culture &amp; Recreation'!H18/'Culture &amp; Recreation'!I18</f>
        <v>9.2362489780218812E-3</v>
      </c>
      <c r="I18" s="70">
        <f t="shared" si="0"/>
        <v>1</v>
      </c>
    </row>
    <row r="19" spans="1:9">
      <c r="A19" s="1" t="s">
        <v>43</v>
      </c>
      <c r="B19" s="68">
        <f>+'Culture &amp; Recreation'!B19/'Culture &amp; Recreation'!I19</f>
        <v>0.26435685743889575</v>
      </c>
      <c r="C19" s="68">
        <f>+'Culture &amp; Recreation'!C19/'Culture &amp; Recreation'!I19</f>
        <v>0.65219604255098995</v>
      </c>
      <c r="D19" s="68">
        <f>+'Culture &amp; Recreation'!D19/'Culture &amp; Recreation'!I19</f>
        <v>7.7504121468785672E-2</v>
      </c>
      <c r="E19" s="68">
        <f>+'Culture &amp; Recreation'!E19/'Culture &amp; Recreation'!I19</f>
        <v>5.5889773490507685E-3</v>
      </c>
      <c r="F19" s="68">
        <f>+'Culture &amp; Recreation'!F19/'Culture &amp; Recreation'!I19</f>
        <v>3.5400119227787998E-4</v>
      </c>
      <c r="G19" s="68">
        <f>+'Culture &amp; Recreation'!G19/'Culture &amp; Recreation'!I19</f>
        <v>0</v>
      </c>
      <c r="H19" s="68">
        <f>+'Culture &amp; Recreation'!H19/'Culture &amp; Recreation'!I19</f>
        <v>0</v>
      </c>
      <c r="I19" s="70">
        <f t="shared" si="0"/>
        <v>1</v>
      </c>
    </row>
    <row r="20" spans="1:9">
      <c r="A20" s="1" t="s">
        <v>44</v>
      </c>
      <c r="B20" s="68">
        <f>+'Culture &amp; Recreation'!B20/'Culture &amp; Recreation'!I20</f>
        <v>0.32981885278626694</v>
      </c>
      <c r="C20" s="68">
        <f>+'Culture &amp; Recreation'!C20/'Culture &amp; Recreation'!I20</f>
        <v>0.67018114721373312</v>
      </c>
      <c r="D20" s="68">
        <f>+'Culture &amp; Recreation'!D20/'Culture &amp; Recreation'!I20</f>
        <v>0</v>
      </c>
      <c r="E20" s="68">
        <f>+'Culture &amp; Recreation'!E20/'Culture &amp; Recreation'!I20</f>
        <v>0</v>
      </c>
      <c r="F20" s="68">
        <f>+'Culture &amp; Recreation'!F20/'Culture &amp; Recreation'!I20</f>
        <v>0</v>
      </c>
      <c r="G20" s="68">
        <f>+'Culture &amp; Recreation'!G20/'Culture &amp; Recreation'!I20</f>
        <v>0</v>
      </c>
      <c r="H20" s="68">
        <f>+'Culture &amp; Recreation'!H20/'Culture &amp; Recreation'!I20</f>
        <v>0</v>
      </c>
      <c r="I20" s="70">
        <f t="shared" si="0"/>
        <v>1</v>
      </c>
    </row>
    <row r="21" spans="1:9">
      <c r="A21" s="1" t="s">
        <v>45</v>
      </c>
      <c r="B21" s="68">
        <f>+'Culture &amp; Recreation'!B21/'Culture &amp; Recreation'!I21</f>
        <v>0.8468794741637381</v>
      </c>
      <c r="C21" s="68">
        <f>+'Culture &amp; Recreation'!C21/'Culture &amp; Recreation'!I21</f>
        <v>0.11339450735389822</v>
      </c>
      <c r="D21" s="68">
        <f>+'Culture &amp; Recreation'!D21/'Culture &amp; Recreation'!I21</f>
        <v>2.2978003384094756E-2</v>
      </c>
      <c r="E21" s="68">
        <f>+'Culture &amp; Recreation'!E21/'Culture &amp; Recreation'!I21</f>
        <v>0</v>
      </c>
      <c r="F21" s="68">
        <f>+'Culture &amp; Recreation'!F21/'Culture &amp; Recreation'!I21</f>
        <v>1.5840166601587921E-2</v>
      </c>
      <c r="G21" s="68">
        <f>+'Culture &amp; Recreation'!G21/'Culture &amp; Recreation'!I21</f>
        <v>0</v>
      </c>
      <c r="H21" s="68">
        <f>+'Culture &amp; Recreation'!H21/'Culture &amp; Recreation'!I21</f>
        <v>9.0784849668098394E-4</v>
      </c>
      <c r="I21" s="70">
        <f t="shared" si="0"/>
        <v>1</v>
      </c>
    </row>
    <row r="22" spans="1:9">
      <c r="A22" s="1" t="s">
        <v>46</v>
      </c>
      <c r="B22" s="68">
        <f>+'Culture &amp; Recreation'!B22/'Culture &amp; Recreation'!I22</f>
        <v>0.31815377191017047</v>
      </c>
      <c r="C22" s="68">
        <f>+'Culture &amp; Recreation'!C22/'Culture &amp; Recreation'!I22</f>
        <v>0.68042949966391475</v>
      </c>
      <c r="D22" s="68">
        <f>+'Culture &amp; Recreation'!D22/'Culture &amp; Recreation'!I22</f>
        <v>0</v>
      </c>
      <c r="E22" s="68">
        <f>+'Culture &amp; Recreation'!E22/'Culture &amp; Recreation'!I22</f>
        <v>0</v>
      </c>
      <c r="F22" s="68">
        <f>+'Culture &amp; Recreation'!F22/'Culture &amp; Recreation'!I22</f>
        <v>1.416728425914755E-3</v>
      </c>
      <c r="G22" s="68">
        <f>+'Culture &amp; Recreation'!G22/'Culture &amp; Recreation'!I22</f>
        <v>0</v>
      </c>
      <c r="H22" s="68">
        <f>+'Culture &amp; Recreation'!H22/'Culture &amp; Recreation'!I22</f>
        <v>0</v>
      </c>
      <c r="I22" s="70">
        <f t="shared" si="0"/>
        <v>1</v>
      </c>
    </row>
    <row r="23" spans="1:9">
      <c r="A23" s="1" t="s">
        <v>47</v>
      </c>
      <c r="B23" s="68">
        <f>+'Culture &amp; Recreation'!B23/'Culture &amp; Recreation'!I23</f>
        <v>0</v>
      </c>
      <c r="C23" s="68">
        <f>+'Culture &amp; Recreation'!C23/'Culture &amp; Recreation'!I23</f>
        <v>1</v>
      </c>
      <c r="D23" s="68">
        <f>+'Culture &amp; Recreation'!D23/'Culture &amp; Recreation'!I23</f>
        <v>0</v>
      </c>
      <c r="E23" s="68">
        <f>+'Culture &amp; Recreation'!E23/'Culture &amp; Recreation'!I23</f>
        <v>0</v>
      </c>
      <c r="F23" s="68">
        <f>+'Culture &amp; Recreation'!F23/'Culture &amp; Recreation'!I23</f>
        <v>0</v>
      </c>
      <c r="G23" s="68">
        <f>+'Culture &amp; Recreation'!G23/'Culture &amp; Recreation'!I23</f>
        <v>0</v>
      </c>
      <c r="H23" s="68">
        <f>+'Culture &amp; Recreation'!H23/'Culture &amp; Recreation'!I23</f>
        <v>0</v>
      </c>
      <c r="I23" s="70">
        <f t="shared" si="0"/>
        <v>1</v>
      </c>
    </row>
    <row r="24" spans="1:9">
      <c r="A24" s="1" t="s">
        <v>48</v>
      </c>
      <c r="B24" s="68">
        <f>+'Culture &amp; Recreation'!B24/'Culture &amp; Recreation'!I24</f>
        <v>0.23174381831463717</v>
      </c>
      <c r="C24" s="68">
        <f>+'Culture &amp; Recreation'!C24/'Culture &amp; Recreation'!I24</f>
        <v>0.7682561816853628</v>
      </c>
      <c r="D24" s="68">
        <f>+'Culture &amp; Recreation'!D24/'Culture &amp; Recreation'!I24</f>
        <v>0</v>
      </c>
      <c r="E24" s="68">
        <f>+'Culture &amp; Recreation'!E24/'Culture &amp; Recreation'!I24</f>
        <v>0</v>
      </c>
      <c r="F24" s="68">
        <f>+'Culture &amp; Recreation'!F24/'Culture &amp; Recreation'!I24</f>
        <v>0</v>
      </c>
      <c r="G24" s="68">
        <f>+'Culture &amp; Recreation'!G24/'Culture &amp; Recreation'!I24</f>
        <v>0</v>
      </c>
      <c r="H24" s="68">
        <f>+'Culture &amp; Recreation'!H24/'Culture &amp; Recreation'!I24</f>
        <v>0</v>
      </c>
      <c r="I24" s="70">
        <f t="shared" si="0"/>
        <v>1</v>
      </c>
    </row>
    <row r="25" spans="1:9">
      <c r="A25" s="1" t="s">
        <v>49</v>
      </c>
      <c r="B25" s="68">
        <f>+'Culture &amp; Recreation'!B25/'Culture &amp; Recreation'!I25</f>
        <v>0.64195513084883982</v>
      </c>
      <c r="C25" s="68">
        <f>+'Culture &amp; Recreation'!C25/'Culture &amp; Recreation'!I25</f>
        <v>0.35804486915116024</v>
      </c>
      <c r="D25" s="68">
        <f>+'Culture &amp; Recreation'!D25/'Culture &amp; Recreation'!I25</f>
        <v>0</v>
      </c>
      <c r="E25" s="68">
        <f>+'Culture &amp; Recreation'!E25/'Culture &amp; Recreation'!I25</f>
        <v>0</v>
      </c>
      <c r="F25" s="68">
        <f>+'Culture &amp; Recreation'!F25/'Culture &amp; Recreation'!I25</f>
        <v>0</v>
      </c>
      <c r="G25" s="68">
        <f>+'Culture &amp; Recreation'!G25/'Culture &amp; Recreation'!I25</f>
        <v>0</v>
      </c>
      <c r="H25" s="68">
        <f>+'Culture &amp; Recreation'!H25/'Culture &amp; Recreation'!I25</f>
        <v>0</v>
      </c>
      <c r="I25" s="70">
        <f t="shared" si="0"/>
        <v>1</v>
      </c>
    </row>
    <row r="26" spans="1:9">
      <c r="A26" s="1" t="s">
        <v>50</v>
      </c>
      <c r="B26" s="68">
        <f>+'Culture &amp; Recreation'!B26/'Culture &amp; Recreation'!I26</f>
        <v>0.8806829851805722</v>
      </c>
      <c r="C26" s="68">
        <f>+'Culture &amp; Recreation'!C26/'Culture &amp; Recreation'!I26</f>
        <v>6.0760639705024537E-2</v>
      </c>
      <c r="D26" s="68">
        <f>+'Culture &amp; Recreation'!D26/'Culture &amp; Recreation'!I26</f>
        <v>0</v>
      </c>
      <c r="E26" s="68">
        <f>+'Culture &amp; Recreation'!E26/'Culture &amp; Recreation'!I26</f>
        <v>5.8556375114403224E-2</v>
      </c>
      <c r="F26" s="68">
        <f>+'Culture &amp; Recreation'!F26/'Culture &amp; Recreation'!I26</f>
        <v>0</v>
      </c>
      <c r="G26" s="68">
        <f>+'Culture &amp; Recreation'!G26/'Culture &amp; Recreation'!I26</f>
        <v>0</v>
      </c>
      <c r="H26" s="68">
        <f>+'Culture &amp; Recreation'!H26/'Culture &amp; Recreation'!I26</f>
        <v>0</v>
      </c>
      <c r="I26" s="70">
        <f t="shared" si="0"/>
        <v>1</v>
      </c>
    </row>
    <row r="27" spans="1:9">
      <c r="A27" s="1" t="s">
        <v>51</v>
      </c>
      <c r="B27" s="68">
        <f>+'Culture &amp; Recreation'!B27/'Culture &amp; Recreation'!I27</f>
        <v>8.5815148159557722E-2</v>
      </c>
      <c r="C27" s="68">
        <f>+'Culture &amp; Recreation'!C27/'Culture &amp; Recreation'!I27</f>
        <v>0.91418485184044229</v>
      </c>
      <c r="D27" s="68">
        <f>+'Culture &amp; Recreation'!D27/'Culture &amp; Recreation'!I27</f>
        <v>0</v>
      </c>
      <c r="E27" s="68">
        <f>+'Culture &amp; Recreation'!E27/'Culture &amp; Recreation'!I27</f>
        <v>0</v>
      </c>
      <c r="F27" s="68">
        <f>+'Culture &amp; Recreation'!F27/'Culture &amp; Recreation'!I27</f>
        <v>0</v>
      </c>
      <c r="G27" s="68">
        <f>+'Culture &amp; Recreation'!G27/'Culture &amp; Recreation'!I27</f>
        <v>0</v>
      </c>
      <c r="H27" s="68">
        <f>+'Culture &amp; Recreation'!H27/'Culture &amp; Recreation'!I27</f>
        <v>0</v>
      </c>
      <c r="I27" s="70">
        <f t="shared" si="0"/>
        <v>1</v>
      </c>
    </row>
    <row r="28" spans="1:9">
      <c r="A28" s="1" t="s">
        <v>52</v>
      </c>
      <c r="B28" s="68">
        <f>+'Culture &amp; Recreation'!B28/'Culture &amp; Recreation'!I28</f>
        <v>0.46157289255498418</v>
      </c>
      <c r="C28" s="68">
        <f>+'Culture &amp; Recreation'!C28/'Culture &amp; Recreation'!I28</f>
        <v>0.52770004567038609</v>
      </c>
      <c r="D28" s="68">
        <f>+'Culture &amp; Recreation'!D28/'Culture &amp; Recreation'!I28</f>
        <v>1.0727061774629738E-2</v>
      </c>
      <c r="E28" s="68">
        <f>+'Culture &amp; Recreation'!E28/'Culture &amp; Recreation'!I28</f>
        <v>0</v>
      </c>
      <c r="F28" s="68">
        <f>+'Culture &amp; Recreation'!F28/'Culture &amp; Recreation'!I28</f>
        <v>0</v>
      </c>
      <c r="G28" s="68">
        <f>+'Culture &amp; Recreation'!G28/'Culture &amp; Recreation'!I28</f>
        <v>0</v>
      </c>
      <c r="H28" s="68">
        <f>+'Culture &amp; Recreation'!H28/'Culture &amp; Recreation'!I28</f>
        <v>0</v>
      </c>
      <c r="I28" s="70">
        <f t="shared" si="0"/>
        <v>1</v>
      </c>
    </row>
    <row r="29" spans="1:9">
      <c r="A29" s="1" t="s">
        <v>53</v>
      </c>
      <c r="B29" s="68">
        <f>+'Culture &amp; Recreation'!B29/'Culture &amp; Recreation'!I29</f>
        <v>0.28884724857095645</v>
      </c>
      <c r="C29" s="68">
        <f>+'Culture &amp; Recreation'!C29/'Culture &amp; Recreation'!I29</f>
        <v>0.71107510289983089</v>
      </c>
      <c r="D29" s="68">
        <f>+'Culture &amp; Recreation'!D29/'Culture &amp; Recreation'!I29</f>
        <v>0</v>
      </c>
      <c r="E29" s="68">
        <f>+'Culture &amp; Recreation'!E29/'Culture &amp; Recreation'!I29</f>
        <v>0</v>
      </c>
      <c r="F29" s="68">
        <f>+'Culture &amp; Recreation'!F29/'Culture &amp; Recreation'!I29</f>
        <v>0</v>
      </c>
      <c r="G29" s="68">
        <f>+'Culture &amp; Recreation'!G29/'Culture &amp; Recreation'!I29</f>
        <v>0</v>
      </c>
      <c r="H29" s="68">
        <f>+'Culture &amp; Recreation'!H29/'Culture &amp; Recreation'!I29</f>
        <v>7.7648529212619066E-5</v>
      </c>
      <c r="I29" s="70">
        <f t="shared" si="0"/>
        <v>1</v>
      </c>
    </row>
    <row r="30" spans="1:9">
      <c r="A30" s="1" t="s">
        <v>54</v>
      </c>
      <c r="B30" s="68">
        <f>+'Culture &amp; Recreation'!B30/'Culture &amp; Recreation'!I30</f>
        <v>0.45383596915592023</v>
      </c>
      <c r="C30" s="68">
        <f>+'Culture &amp; Recreation'!C30/'Culture &amp; Recreation'!I30</f>
        <v>0.48378912785809064</v>
      </c>
      <c r="D30" s="68">
        <f>+'Culture &amp; Recreation'!D30/'Culture &amp; Recreation'!I30</f>
        <v>1.6848736241856118E-3</v>
      </c>
      <c r="E30" s="68">
        <f>+'Culture &amp; Recreation'!E30/'Culture &amp; Recreation'!I30</f>
        <v>0</v>
      </c>
      <c r="F30" s="68">
        <f>+'Culture &amp; Recreation'!F30/'Culture &amp; Recreation'!I30</f>
        <v>1.5652229674658274E-2</v>
      </c>
      <c r="G30" s="68">
        <f>+'Culture &amp; Recreation'!G30/'Culture &amp; Recreation'!I30</f>
        <v>0</v>
      </c>
      <c r="H30" s="68">
        <f>+'Culture &amp; Recreation'!H30/'Culture &amp; Recreation'!I30</f>
        <v>4.5037799687145247E-2</v>
      </c>
      <c r="I30" s="70">
        <f t="shared" si="0"/>
        <v>1</v>
      </c>
    </row>
    <row r="31" spans="1:9">
      <c r="A31" s="1" t="s">
        <v>55</v>
      </c>
      <c r="B31" s="68">
        <f>+'Culture &amp; Recreation'!B31/'Culture &amp; Recreation'!I31</f>
        <v>0.82414571926570912</v>
      </c>
      <c r="C31" s="68">
        <f>+'Culture &amp; Recreation'!C31/'Culture &amp; Recreation'!I31</f>
        <v>9.9066168520606235E-2</v>
      </c>
      <c r="D31" s="68">
        <f>+'Culture &amp; Recreation'!D31/'Culture &amp; Recreation'!I31</f>
        <v>0</v>
      </c>
      <c r="E31" s="68">
        <f>+'Culture &amp; Recreation'!E31/'Culture &amp; Recreation'!I31</f>
        <v>0</v>
      </c>
      <c r="F31" s="68">
        <f>+'Culture &amp; Recreation'!F31/'Culture &amp; Recreation'!I31</f>
        <v>7.6788112213684659E-2</v>
      </c>
      <c r="G31" s="68">
        <f>+'Culture &amp; Recreation'!G31/'Culture &amp; Recreation'!I31</f>
        <v>0</v>
      </c>
      <c r="H31" s="68">
        <f>+'Culture &amp; Recreation'!H31/'Culture &amp; Recreation'!I31</f>
        <v>0</v>
      </c>
      <c r="I31" s="70">
        <f t="shared" si="0"/>
        <v>1</v>
      </c>
    </row>
    <row r="32" spans="1:9">
      <c r="A32" s="1" t="s">
        <v>56</v>
      </c>
      <c r="B32" s="68">
        <f>+'Culture &amp; Recreation'!B32/'Culture &amp; Recreation'!I32</f>
        <v>0.21528841216624381</v>
      </c>
      <c r="C32" s="68">
        <f>+'Culture &amp; Recreation'!C32/'Culture &amp; Recreation'!I32</f>
        <v>0.76005717399621442</v>
      </c>
      <c r="D32" s="68">
        <f>+'Culture &amp; Recreation'!D32/'Culture &amp; Recreation'!I32</f>
        <v>0</v>
      </c>
      <c r="E32" s="68">
        <f>+'Culture &amp; Recreation'!E32/'Culture &amp; Recreation'!I32</f>
        <v>0</v>
      </c>
      <c r="F32" s="68">
        <f>+'Culture &amp; Recreation'!F32/'Culture &amp; Recreation'!I32</f>
        <v>2.4654413837541782E-2</v>
      </c>
      <c r="G32" s="68">
        <f>+'Culture &amp; Recreation'!G32/'Culture &amp; Recreation'!I32</f>
        <v>0</v>
      </c>
      <c r="H32" s="68">
        <f>+'Culture &amp; Recreation'!H32/'Culture &amp; Recreation'!I32</f>
        <v>0</v>
      </c>
      <c r="I32" s="70">
        <f t="shared" si="0"/>
        <v>1</v>
      </c>
    </row>
    <row r="33" spans="1:9">
      <c r="A33" s="1" t="s">
        <v>57</v>
      </c>
      <c r="B33" s="68">
        <f>+'Culture &amp; Recreation'!B33/'Culture &amp; Recreation'!I33</f>
        <v>0.53851725633687064</v>
      </c>
      <c r="C33" s="68">
        <f>+'Culture &amp; Recreation'!C33/'Culture &amp; Recreation'!I33</f>
        <v>0.4606408023970075</v>
      </c>
      <c r="D33" s="68">
        <f>+'Culture &amp; Recreation'!D33/'Culture &amp; Recreation'!I33</f>
        <v>1.5012428492067282E-4</v>
      </c>
      <c r="E33" s="68">
        <f>+'Culture &amp; Recreation'!E33/'Culture &amp; Recreation'!I33</f>
        <v>3.4590849060062856E-4</v>
      </c>
      <c r="F33" s="68">
        <f>+'Culture &amp; Recreation'!F33/'Culture &amp; Recreation'!I33</f>
        <v>0</v>
      </c>
      <c r="G33" s="68">
        <f>+'Culture &amp; Recreation'!G33/'Culture &amp; Recreation'!I33</f>
        <v>0</v>
      </c>
      <c r="H33" s="68">
        <f>+'Culture &amp; Recreation'!H33/'Culture &amp; Recreation'!I33</f>
        <v>3.4590849060062856E-4</v>
      </c>
      <c r="I33" s="70">
        <f t="shared" si="0"/>
        <v>1.0000000000000002</v>
      </c>
    </row>
    <row r="34" spans="1:9">
      <c r="A34" s="1" t="s">
        <v>58</v>
      </c>
      <c r="B34" s="68">
        <f>+'Culture &amp; Recreation'!B34/'Culture &amp; Recreation'!I34</f>
        <v>0.39741451803708611</v>
      </c>
      <c r="C34" s="68">
        <f>+'Culture &amp; Recreation'!C34/'Culture &amp; Recreation'!I34</f>
        <v>9.6833803989953546E-2</v>
      </c>
      <c r="D34" s="68">
        <f>+'Culture &amp; Recreation'!D34/'Culture &amp; Recreation'!I34</f>
        <v>0.50575167797296028</v>
      </c>
      <c r="E34" s="68">
        <f>+'Culture &amp; Recreation'!E34/'Culture &amp; Recreation'!I34</f>
        <v>0</v>
      </c>
      <c r="F34" s="68">
        <f>+'Culture &amp; Recreation'!F34/'Culture &amp; Recreation'!I34</f>
        <v>0</v>
      </c>
      <c r="G34" s="68">
        <f>+'Culture &amp; Recreation'!G34/'Culture &amp; Recreation'!I34</f>
        <v>0</v>
      </c>
      <c r="H34" s="68">
        <f>+'Culture &amp; Recreation'!H34/'Culture &amp; Recreation'!I34</f>
        <v>0</v>
      </c>
      <c r="I34" s="70">
        <f t="shared" si="0"/>
        <v>1</v>
      </c>
    </row>
    <row r="35" spans="1:9">
      <c r="A35" s="1" t="s">
        <v>59</v>
      </c>
      <c r="B35" s="68">
        <f>+'Culture &amp; Recreation'!B35/'Culture &amp; Recreation'!I35</f>
        <v>0.34971518150002745</v>
      </c>
      <c r="C35" s="68">
        <f>+'Culture &amp; Recreation'!C35/'Culture &amp; Recreation'!I35</f>
        <v>0.52805499668002975</v>
      </c>
      <c r="D35" s="68">
        <f>+'Culture &amp; Recreation'!D35/'Culture &amp; Recreation'!I35</f>
        <v>0</v>
      </c>
      <c r="E35" s="68">
        <f>+'Culture &amp; Recreation'!E35/'Culture &amp; Recreation'!I35</f>
        <v>0</v>
      </c>
      <c r="F35" s="68">
        <f>+'Culture &amp; Recreation'!F35/'Culture &amp; Recreation'!I35</f>
        <v>0.12222982181994278</v>
      </c>
      <c r="G35" s="68">
        <f>+'Culture &amp; Recreation'!G35/'Culture &amp; Recreation'!I35</f>
        <v>0</v>
      </c>
      <c r="H35" s="68">
        <f>+'Culture &amp; Recreation'!H35/'Culture &amp; Recreation'!I35</f>
        <v>0</v>
      </c>
      <c r="I35" s="70">
        <f t="shared" si="0"/>
        <v>1</v>
      </c>
    </row>
    <row r="36" spans="1:9">
      <c r="A36" s="1" t="s">
        <v>60</v>
      </c>
      <c r="B36" s="68">
        <f>+'Culture &amp; Recreation'!B36/'Culture &amp; Recreation'!I36</f>
        <v>0.40342767406282276</v>
      </c>
      <c r="C36" s="68">
        <f>+'Culture &amp; Recreation'!C36/'Culture &amp; Recreation'!I36</f>
        <v>0.55651699468440241</v>
      </c>
      <c r="D36" s="68">
        <f>+'Culture &amp; Recreation'!D36/'Culture &amp; Recreation'!I36</f>
        <v>1.1937831742372952E-4</v>
      </c>
      <c r="E36" s="68">
        <f>+'Culture &amp; Recreation'!E36/'Culture &amp; Recreation'!I36</f>
        <v>1.8455851113641633E-2</v>
      </c>
      <c r="F36" s="68">
        <f>+'Culture &amp; Recreation'!F36/'Culture &amp; Recreation'!I36</f>
        <v>2.1480101821709448E-2</v>
      </c>
      <c r="G36" s="68">
        <f>+'Culture &amp; Recreation'!G36/'Culture &amp; Recreation'!I36</f>
        <v>0</v>
      </c>
      <c r="H36" s="68">
        <f>+'Culture &amp; Recreation'!H36/'Culture &amp; Recreation'!I36</f>
        <v>0</v>
      </c>
      <c r="I36" s="70">
        <f t="shared" si="0"/>
        <v>1</v>
      </c>
    </row>
    <row r="37" spans="1:9">
      <c r="A37" s="1" t="s">
        <v>61</v>
      </c>
      <c r="B37" s="68">
        <f>+'Culture &amp; Recreation'!B37/'Culture &amp; Recreation'!I37</f>
        <v>0.41337322711222724</v>
      </c>
      <c r="C37" s="68">
        <f>+'Culture &amp; Recreation'!C37/'Culture &amp; Recreation'!I37</f>
        <v>0.58662677288777276</v>
      </c>
      <c r="D37" s="68">
        <f>+'Culture &amp; Recreation'!D37/'Culture &amp; Recreation'!I37</f>
        <v>0</v>
      </c>
      <c r="E37" s="68">
        <f>+'Culture &amp; Recreation'!E37/'Culture &amp; Recreation'!I37</f>
        <v>0</v>
      </c>
      <c r="F37" s="68">
        <f>+'Culture &amp; Recreation'!F37/'Culture &amp; Recreation'!I37</f>
        <v>0</v>
      </c>
      <c r="G37" s="68">
        <f>+'Culture &amp; Recreation'!G37/'Culture &amp; Recreation'!I37</f>
        <v>0</v>
      </c>
      <c r="H37" s="68">
        <f>+'Culture &amp; Recreation'!H37/'Culture &amp; Recreation'!I37</f>
        <v>0</v>
      </c>
      <c r="I37" s="70">
        <f t="shared" si="0"/>
        <v>1</v>
      </c>
    </row>
    <row r="38" spans="1:9">
      <c r="A38" s="1" t="s">
        <v>62</v>
      </c>
      <c r="B38" s="68">
        <f>+'Culture &amp; Recreation'!B38/'Culture &amp; Recreation'!I38</f>
        <v>0.45301492148877304</v>
      </c>
      <c r="C38" s="68">
        <f>+'Culture &amp; Recreation'!C38/'Culture &amp; Recreation'!I38</f>
        <v>0.45516717912874438</v>
      </c>
      <c r="D38" s="68">
        <f>+'Culture &amp; Recreation'!D38/'Culture &amp; Recreation'!I38</f>
        <v>9.181789938248261E-2</v>
      </c>
      <c r="E38" s="68">
        <f>+'Culture &amp; Recreation'!E38/'Culture &amp; Recreation'!I38</f>
        <v>0</v>
      </c>
      <c r="F38" s="68">
        <f>+'Culture &amp; Recreation'!F38/'Culture &amp; Recreation'!I38</f>
        <v>0</v>
      </c>
      <c r="G38" s="68">
        <f>+'Culture &amp; Recreation'!G38/'Culture &amp; Recreation'!I38</f>
        <v>0</v>
      </c>
      <c r="H38" s="68">
        <f>+'Culture &amp; Recreation'!H38/'Culture &amp; Recreation'!I38</f>
        <v>0</v>
      </c>
      <c r="I38" s="70">
        <f t="shared" si="0"/>
        <v>1</v>
      </c>
    </row>
    <row r="39" spans="1:9">
      <c r="A39" s="1" t="s">
        <v>63</v>
      </c>
      <c r="B39" s="68">
        <f>+'Culture &amp; Recreation'!B39/'Culture &amp; Recreation'!I39</f>
        <v>0.50108118935214896</v>
      </c>
      <c r="C39" s="68">
        <f>+'Culture &amp; Recreation'!C39/'Culture &amp; Recreation'!I39</f>
        <v>0.49891881064785099</v>
      </c>
      <c r="D39" s="68">
        <f>+'Culture &amp; Recreation'!D39/'Culture &amp; Recreation'!I39</f>
        <v>0</v>
      </c>
      <c r="E39" s="68">
        <f>+'Culture &amp; Recreation'!E39/'Culture &amp; Recreation'!I39</f>
        <v>0</v>
      </c>
      <c r="F39" s="68">
        <f>+'Culture &amp; Recreation'!F39/'Culture &amp; Recreation'!I39</f>
        <v>0</v>
      </c>
      <c r="G39" s="68">
        <f>+'Culture &amp; Recreation'!G39/'Culture &amp; Recreation'!I39</f>
        <v>0</v>
      </c>
      <c r="H39" s="68">
        <f>+'Culture &amp; Recreation'!H39/'Culture &amp; Recreation'!I39</f>
        <v>0</v>
      </c>
      <c r="I39" s="70">
        <f t="shared" si="0"/>
        <v>1</v>
      </c>
    </row>
    <row r="40" spans="1:9">
      <c r="A40" s="1" t="s">
        <v>64</v>
      </c>
      <c r="B40" s="68">
        <f>+'Culture &amp; Recreation'!B40/'Culture &amp; Recreation'!I40</f>
        <v>0.38213522906611397</v>
      </c>
      <c r="C40" s="68">
        <f>+'Culture &amp; Recreation'!C40/'Culture &amp; Recreation'!I40</f>
        <v>0.24936685936372599</v>
      </c>
      <c r="D40" s="68">
        <f>+'Culture &amp; Recreation'!D40/'Culture &amp; Recreation'!I40</f>
        <v>0.36849791157016004</v>
      </c>
      <c r="E40" s="68">
        <f>+'Culture &amp; Recreation'!E40/'Culture &amp; Recreation'!I40</f>
        <v>0</v>
      </c>
      <c r="F40" s="68">
        <f>+'Culture &amp; Recreation'!F40/'Culture &amp; Recreation'!I40</f>
        <v>0</v>
      </c>
      <c r="G40" s="68">
        <f>+'Culture &amp; Recreation'!G40/'Culture &amp; Recreation'!I40</f>
        <v>0</v>
      </c>
      <c r="H40" s="68">
        <f>+'Culture &amp; Recreation'!H40/'Culture &amp; Recreation'!I40</f>
        <v>0</v>
      </c>
      <c r="I40" s="70">
        <f t="shared" si="0"/>
        <v>1</v>
      </c>
    </row>
    <row r="41" spans="1:9">
      <c r="A41" s="1" t="s">
        <v>65</v>
      </c>
      <c r="B41" s="68">
        <f>+'Culture &amp; Recreation'!B41/'Culture &amp; Recreation'!I41</f>
        <v>0.61900375429949661</v>
      </c>
      <c r="C41" s="68">
        <f>+'Culture &amp; Recreation'!C41/'Culture &amp; Recreation'!I41</f>
        <v>0.31399662842433335</v>
      </c>
      <c r="D41" s="68">
        <f>+'Culture &amp; Recreation'!D41/'Culture &amp; Recreation'!I41</f>
        <v>0</v>
      </c>
      <c r="E41" s="68">
        <f>+'Culture &amp; Recreation'!E41/'Culture &amp; Recreation'!I41</f>
        <v>0</v>
      </c>
      <c r="F41" s="68">
        <f>+'Culture &amp; Recreation'!F41/'Culture &amp; Recreation'!I41</f>
        <v>6.699961727617007E-2</v>
      </c>
      <c r="G41" s="68">
        <f>+'Culture &amp; Recreation'!G41/'Culture &amp; Recreation'!I41</f>
        <v>0</v>
      </c>
      <c r="H41" s="68">
        <f>+'Culture &amp; Recreation'!H41/'Culture &amp; Recreation'!I41</f>
        <v>0</v>
      </c>
      <c r="I41" s="70">
        <f t="shared" si="0"/>
        <v>1</v>
      </c>
    </row>
    <row r="42" spans="1:9">
      <c r="A42" s="1" t="s">
        <v>66</v>
      </c>
      <c r="B42" s="68">
        <f>+'Culture &amp; Recreation'!B42/'Culture &amp; Recreation'!I42</f>
        <v>0.27405096203848156</v>
      </c>
      <c r="C42" s="68">
        <f>+'Culture &amp; Recreation'!C42/'Culture &amp; Recreation'!I42</f>
        <v>0.57941460515563481</v>
      </c>
      <c r="D42" s="68">
        <f>+'Culture &amp; Recreation'!D42/'Culture &amp; Recreation'!I42</f>
        <v>4.6913305103632716E-2</v>
      </c>
      <c r="E42" s="68">
        <f>+'Culture &amp; Recreation'!E42/'Culture &amp; Recreation'!I42</f>
        <v>0</v>
      </c>
      <c r="F42" s="68">
        <f>+'Culture &amp; Recreation'!F42/'Culture &amp; Recreation'!I42</f>
        <v>9.2489413862268777E-2</v>
      </c>
      <c r="G42" s="68">
        <f>+'Culture &amp; Recreation'!G42/'Culture &amp; Recreation'!I42</f>
        <v>0</v>
      </c>
      <c r="H42" s="68">
        <f>+'Culture &amp; Recreation'!H42/'Culture &amp; Recreation'!I42</f>
        <v>7.1317138399821711E-3</v>
      </c>
      <c r="I42" s="70">
        <f t="shared" si="0"/>
        <v>0.99999999999999989</v>
      </c>
    </row>
    <row r="43" spans="1:9">
      <c r="A43" s="1" t="s">
        <v>67</v>
      </c>
      <c r="B43" s="68">
        <f>+'Culture &amp; Recreation'!B43/'Culture &amp; Recreation'!I43</f>
        <v>0.43335294679665476</v>
      </c>
      <c r="C43" s="68">
        <f>+'Culture &amp; Recreation'!C43/'Culture &amp; Recreation'!I43</f>
        <v>0.51772727865935431</v>
      </c>
      <c r="D43" s="68">
        <f>+'Culture &amp; Recreation'!D43/'Culture &amp; Recreation'!I43</f>
        <v>1.3985065303649119E-4</v>
      </c>
      <c r="E43" s="68">
        <f>+'Culture &amp; Recreation'!E43/'Culture &amp; Recreation'!I43</f>
        <v>0</v>
      </c>
      <c r="F43" s="68">
        <f>+'Culture &amp; Recreation'!F43/'Culture &amp; Recreation'!I43</f>
        <v>4.8779923890954514E-2</v>
      </c>
      <c r="G43" s="68">
        <f>+'Culture &amp; Recreation'!G43/'Culture &amp; Recreation'!I43</f>
        <v>0</v>
      </c>
      <c r="H43" s="68">
        <f>+'Culture &amp; Recreation'!H43/'Culture &amp; Recreation'!I43</f>
        <v>0</v>
      </c>
      <c r="I43" s="70">
        <f t="shared" si="0"/>
        <v>1</v>
      </c>
    </row>
    <row r="44" spans="1:9">
      <c r="A44" s="1" t="s">
        <v>68</v>
      </c>
      <c r="B44" s="68">
        <f>+'Culture &amp; Recreation'!B44/'Culture &amp; Recreation'!I44</f>
        <v>0.22500000000000001</v>
      </c>
      <c r="C44" s="68">
        <f>+'Culture &amp; Recreation'!C44/'Culture &amp; Recreation'!I44</f>
        <v>0.77500000000000002</v>
      </c>
      <c r="D44" s="68">
        <f>+'Culture &amp; Recreation'!D44/'Culture &amp; Recreation'!I44</f>
        <v>0</v>
      </c>
      <c r="E44" s="68">
        <f>+'Culture &amp; Recreation'!E44/'Culture &amp; Recreation'!I44</f>
        <v>0</v>
      </c>
      <c r="F44" s="68">
        <f>+'Culture &amp; Recreation'!F44/'Culture &amp; Recreation'!I44</f>
        <v>0</v>
      </c>
      <c r="G44" s="68">
        <f>+'Culture &amp; Recreation'!G44/'Culture &amp; Recreation'!I44</f>
        <v>0</v>
      </c>
      <c r="H44" s="68">
        <f>+'Culture &amp; Recreation'!H44/'Culture &amp; Recreation'!I44</f>
        <v>0</v>
      </c>
      <c r="I44" s="70">
        <f t="shared" si="0"/>
        <v>1</v>
      </c>
    </row>
    <row r="45" spans="1:9">
      <c r="A45" s="1" t="s">
        <v>69</v>
      </c>
      <c r="B45" s="68">
        <f>+'Culture &amp; Recreation'!B45/'Culture &amp; Recreation'!I45</f>
        <v>0.16756879224736237</v>
      </c>
      <c r="C45" s="68">
        <f>+'Culture &amp; Recreation'!C45/'Culture &amp; Recreation'!I45</f>
        <v>0.47165783739885603</v>
      </c>
      <c r="D45" s="68">
        <f>+'Culture &amp; Recreation'!D45/'Culture &amp; Recreation'!I45</f>
        <v>9.7668613546884164E-2</v>
      </c>
      <c r="E45" s="68">
        <f>+'Culture &amp; Recreation'!E45/'Culture &amp; Recreation'!I45</f>
        <v>6.6913995723930813E-4</v>
      </c>
      <c r="F45" s="68">
        <f>+'Culture &amp; Recreation'!F45/'Culture &amp; Recreation'!I45</f>
        <v>3.2346550588991045E-2</v>
      </c>
      <c r="G45" s="68">
        <f>+'Culture &amp; Recreation'!G45/'Culture &amp; Recreation'!I45</f>
        <v>0</v>
      </c>
      <c r="H45" s="68">
        <f>+'Culture &amp; Recreation'!H45/'Culture &amp; Recreation'!I45</f>
        <v>0.23008906626066708</v>
      </c>
      <c r="I45" s="70">
        <f t="shared" si="0"/>
        <v>0.99999999999999989</v>
      </c>
    </row>
    <row r="46" spans="1:9">
      <c r="A46" s="1" t="s">
        <v>70</v>
      </c>
      <c r="B46" s="68">
        <f>+'Culture &amp; Recreation'!B46/'Culture &amp; Recreation'!I46</f>
        <v>0.20067679841272001</v>
      </c>
      <c r="C46" s="68">
        <f>+'Culture &amp; Recreation'!C46/'Culture &amp; Recreation'!I46</f>
        <v>0.78479932132068608</v>
      </c>
      <c r="D46" s="68">
        <f>+'Culture &amp; Recreation'!D46/'Culture &amp; Recreation'!I46</f>
        <v>0</v>
      </c>
      <c r="E46" s="68">
        <f>+'Culture &amp; Recreation'!E46/'Culture &amp; Recreation'!I46</f>
        <v>0</v>
      </c>
      <c r="F46" s="68">
        <f>+'Culture &amp; Recreation'!F46/'Culture &amp; Recreation'!I46</f>
        <v>7.7449242156688979E-4</v>
      </c>
      <c r="G46" s="68">
        <f>+'Culture &amp; Recreation'!G46/'Culture &amp; Recreation'!I46</f>
        <v>0</v>
      </c>
      <c r="H46" s="68">
        <f>+'Culture &amp; Recreation'!H46/'Culture &amp; Recreation'!I46</f>
        <v>1.3749387845027033E-2</v>
      </c>
      <c r="I46" s="70">
        <f t="shared" si="0"/>
        <v>1</v>
      </c>
    </row>
    <row r="47" spans="1:9">
      <c r="A47" s="1" t="s">
        <v>71</v>
      </c>
      <c r="B47" s="68">
        <f>+'Culture &amp; Recreation'!B47/'Culture &amp; Recreation'!I47</f>
        <v>0.56184094407470397</v>
      </c>
      <c r="C47" s="68">
        <f>+'Culture &amp; Recreation'!C47/'Culture &amp; Recreation'!I47</f>
        <v>0.36941569018024401</v>
      </c>
      <c r="D47" s="68">
        <f>+'Culture &amp; Recreation'!D47/'Culture &amp; Recreation'!I47</f>
        <v>2.0334728000041548E-4</v>
      </c>
      <c r="E47" s="68">
        <f>+'Culture &amp; Recreation'!E47/'Culture &amp; Recreation'!I47</f>
        <v>0</v>
      </c>
      <c r="F47" s="68">
        <f>+'Culture &amp; Recreation'!F47/'Culture &amp; Recreation'!I47</f>
        <v>0</v>
      </c>
      <c r="G47" s="68">
        <f>+'Culture &amp; Recreation'!G47/'Culture &amp; Recreation'!I47</f>
        <v>0</v>
      </c>
      <c r="H47" s="68">
        <f>+'Culture &amp; Recreation'!H47/'Culture &amp; Recreation'!I47</f>
        <v>6.854001846505163E-2</v>
      </c>
      <c r="I47" s="70">
        <f t="shared" si="0"/>
        <v>1</v>
      </c>
    </row>
    <row r="48" spans="1:9">
      <c r="A48" s="1" t="s">
        <v>72</v>
      </c>
      <c r="B48" s="68">
        <f>+'Culture &amp; Recreation'!B48/'Culture &amp; Recreation'!I48</f>
        <v>9.2778041317145926E-2</v>
      </c>
      <c r="C48" s="68">
        <f>+'Culture &amp; Recreation'!C48/'Culture &amp; Recreation'!I48</f>
        <v>0.45711620428845334</v>
      </c>
      <c r="D48" s="68">
        <f>+'Culture &amp; Recreation'!D48/'Culture &amp; Recreation'!I48</f>
        <v>0</v>
      </c>
      <c r="E48" s="68">
        <f>+'Culture &amp; Recreation'!E48/'Culture &amp; Recreation'!I48</f>
        <v>0</v>
      </c>
      <c r="F48" s="68">
        <f>+'Culture &amp; Recreation'!F48/'Culture &amp; Recreation'!I48</f>
        <v>0.4501057543944007</v>
      </c>
      <c r="G48" s="68">
        <f>+'Culture &amp; Recreation'!G48/'Culture &amp; Recreation'!I48</f>
        <v>0</v>
      </c>
      <c r="H48" s="68">
        <f>+'Culture &amp; Recreation'!H48/'Culture &amp; Recreation'!I48</f>
        <v>0</v>
      </c>
      <c r="I48" s="70">
        <f t="shared" si="0"/>
        <v>1</v>
      </c>
    </row>
    <row r="49" spans="1:9">
      <c r="A49" s="1" t="s">
        <v>73</v>
      </c>
      <c r="B49" s="68">
        <f>+'Culture &amp; Recreation'!B49/'Culture &amp; Recreation'!I49</f>
        <v>0.17104295723572582</v>
      </c>
      <c r="C49" s="68">
        <f>+'Culture &amp; Recreation'!C49/'Culture &amp; Recreation'!I49</f>
        <v>0.81806427948818605</v>
      </c>
      <c r="D49" s="68">
        <f>+'Culture &amp; Recreation'!D49/'Culture &amp; Recreation'!I49</f>
        <v>0</v>
      </c>
      <c r="E49" s="68">
        <f>+'Culture &amp; Recreation'!E49/'Culture &amp; Recreation'!I49</f>
        <v>0</v>
      </c>
      <c r="F49" s="68">
        <f>+'Culture &amp; Recreation'!F49/'Culture &amp; Recreation'!I49</f>
        <v>1.0892763276088071E-2</v>
      </c>
      <c r="G49" s="68">
        <f>+'Culture &amp; Recreation'!G49/'Culture &amp; Recreation'!I49</f>
        <v>0</v>
      </c>
      <c r="H49" s="68">
        <f>+'Culture &amp; Recreation'!H49/'Culture &amp; Recreation'!I49</f>
        <v>0</v>
      </c>
      <c r="I49" s="70">
        <f t="shared" si="0"/>
        <v>1</v>
      </c>
    </row>
    <row r="50" spans="1:9">
      <c r="A50" s="1" t="s">
        <v>74</v>
      </c>
      <c r="B50" s="68">
        <f>+'Culture &amp; Recreation'!B50/'Culture &amp; Recreation'!I50</f>
        <v>0</v>
      </c>
      <c r="C50" s="68">
        <f>+'Culture &amp; Recreation'!C50/'Culture &amp; Recreation'!I50</f>
        <v>0.90395143573522752</v>
      </c>
      <c r="D50" s="68">
        <f>+'Culture &amp; Recreation'!D50/'Culture &amp; Recreation'!I50</f>
        <v>9.6048564264772443E-2</v>
      </c>
      <c r="E50" s="68">
        <f>+'Culture &amp; Recreation'!E50/'Culture &amp; Recreation'!I50</f>
        <v>0</v>
      </c>
      <c r="F50" s="68">
        <f>+'Culture &amp; Recreation'!F50/'Culture &amp; Recreation'!I50</f>
        <v>0</v>
      </c>
      <c r="G50" s="68">
        <f>+'Culture &amp; Recreation'!G50/'Culture &amp; Recreation'!I50</f>
        <v>0</v>
      </c>
      <c r="H50" s="68">
        <f>+'Culture &amp; Recreation'!H50/'Culture &amp; Recreation'!I50</f>
        <v>0</v>
      </c>
      <c r="I50" s="70">
        <f t="shared" si="0"/>
        <v>1</v>
      </c>
    </row>
    <row r="51" spans="1:9">
      <c r="A51" s="1" t="s">
        <v>75</v>
      </c>
      <c r="B51" s="68">
        <f>+'Culture &amp; Recreation'!B51/'Culture &amp; Recreation'!I51</f>
        <v>0.24571286162145969</v>
      </c>
      <c r="C51" s="68">
        <f>+'Culture &amp; Recreation'!C51/'Culture &amp; Recreation'!I51</f>
        <v>0.34224065396946324</v>
      </c>
      <c r="D51" s="68">
        <f>+'Culture &amp; Recreation'!D51/'Culture &amp; Recreation'!I51</f>
        <v>0</v>
      </c>
      <c r="E51" s="68">
        <f>+'Culture &amp; Recreation'!E51/'Culture &amp; Recreation'!I51</f>
        <v>6.5385932684530301E-2</v>
      </c>
      <c r="F51" s="68">
        <f>+'Culture &amp; Recreation'!F51/'Culture &amp; Recreation'!I51</f>
        <v>0.34666055172454679</v>
      </c>
      <c r="G51" s="68">
        <f>+'Culture &amp; Recreation'!G51/'Culture &amp; Recreation'!I51</f>
        <v>0</v>
      </c>
      <c r="H51" s="68">
        <f>+'Culture &amp; Recreation'!H51/'Culture &amp; Recreation'!I51</f>
        <v>0</v>
      </c>
      <c r="I51" s="70">
        <f t="shared" si="0"/>
        <v>1</v>
      </c>
    </row>
    <row r="52" spans="1:9">
      <c r="A52" s="1" t="s">
        <v>76</v>
      </c>
      <c r="B52" s="68">
        <f>+'Culture &amp; Recreation'!B52/'Culture &amp; Recreation'!I52</f>
        <v>0.35284821030294372</v>
      </c>
      <c r="C52" s="68">
        <f>+'Culture &amp; Recreation'!C52/'Culture &amp; Recreation'!I52</f>
        <v>0.64715178969705622</v>
      </c>
      <c r="D52" s="68">
        <f>+'Culture &amp; Recreation'!D52/'Culture &amp; Recreation'!I52</f>
        <v>0</v>
      </c>
      <c r="E52" s="68">
        <f>+'Culture &amp; Recreation'!E52/'Culture &amp; Recreation'!I52</f>
        <v>0</v>
      </c>
      <c r="F52" s="68">
        <f>+'Culture &amp; Recreation'!F52/'Culture &amp; Recreation'!I52</f>
        <v>0</v>
      </c>
      <c r="G52" s="68">
        <f>+'Culture &amp; Recreation'!G52/'Culture &amp; Recreation'!I52</f>
        <v>0</v>
      </c>
      <c r="H52" s="68">
        <f>+'Culture &amp; Recreation'!H52/'Culture &amp; Recreation'!I52</f>
        <v>0</v>
      </c>
      <c r="I52" s="70">
        <f t="shared" si="0"/>
        <v>1</v>
      </c>
    </row>
    <row r="53" spans="1:9">
      <c r="A53" s="1" t="s">
        <v>77</v>
      </c>
      <c r="B53" s="68">
        <f>+'Culture &amp; Recreation'!B53/'Culture &amp; Recreation'!I53</f>
        <v>0.11833246262955825</v>
      </c>
      <c r="C53" s="68">
        <f>+'Culture &amp; Recreation'!C53/'Culture &amp; Recreation'!I53</f>
        <v>0.88166753737044179</v>
      </c>
      <c r="D53" s="68">
        <f>+'Culture &amp; Recreation'!D53/'Culture &amp; Recreation'!I53</f>
        <v>0</v>
      </c>
      <c r="E53" s="68">
        <f>+'Culture &amp; Recreation'!E53/'Culture &amp; Recreation'!I53</f>
        <v>0</v>
      </c>
      <c r="F53" s="68">
        <f>+'Culture &amp; Recreation'!F53/'Culture &amp; Recreation'!I53</f>
        <v>0</v>
      </c>
      <c r="G53" s="68">
        <f>+'Culture &amp; Recreation'!G53/'Culture &amp; Recreation'!I53</f>
        <v>0</v>
      </c>
      <c r="H53" s="68">
        <f>+'Culture &amp; Recreation'!H53/'Culture &amp; Recreation'!I53</f>
        <v>0</v>
      </c>
      <c r="I53" s="70">
        <f t="shared" si="0"/>
        <v>1</v>
      </c>
    </row>
    <row r="54" spans="1:9">
      <c r="A54" s="1" t="s">
        <v>78</v>
      </c>
      <c r="B54" s="68">
        <f>+'Culture &amp; Recreation'!B54/'Culture &amp; Recreation'!I54</f>
        <v>0.2081186353676964</v>
      </c>
      <c r="C54" s="68">
        <f>+'Culture &amp; Recreation'!C54/'Culture &amp; Recreation'!I54</f>
        <v>0.77482017883000387</v>
      </c>
      <c r="D54" s="68">
        <f>+'Culture &amp; Recreation'!D54/'Culture &amp; Recreation'!I54</f>
        <v>1.6541611255446492E-2</v>
      </c>
      <c r="E54" s="68">
        <f>+'Culture &amp; Recreation'!E54/'Culture &amp; Recreation'!I54</f>
        <v>0</v>
      </c>
      <c r="F54" s="68">
        <f>+'Culture &amp; Recreation'!F54/'Culture &amp; Recreation'!I54</f>
        <v>5.1957454685327726E-4</v>
      </c>
      <c r="G54" s="68">
        <f>+'Culture &amp; Recreation'!G54/'Culture &amp; Recreation'!I54</f>
        <v>0</v>
      </c>
      <c r="H54" s="68">
        <f>+'Culture &amp; Recreation'!H54/'Culture &amp; Recreation'!I54</f>
        <v>0</v>
      </c>
      <c r="I54" s="70">
        <f t="shared" si="0"/>
        <v>1</v>
      </c>
    </row>
    <row r="55" spans="1:9">
      <c r="A55" s="1" t="s">
        <v>79</v>
      </c>
      <c r="B55" s="68">
        <f>+'Culture &amp; Recreation'!B55/'Culture &amp; Recreation'!I55</f>
        <v>9.6879326596900767E-2</v>
      </c>
      <c r="C55" s="68">
        <f>+'Culture &amp; Recreation'!C55/'Culture &amp; Recreation'!I55</f>
        <v>0.87573731515337094</v>
      </c>
      <c r="D55" s="68">
        <f>+'Culture &amp; Recreation'!D55/'Culture &amp; Recreation'!I55</f>
        <v>0</v>
      </c>
      <c r="E55" s="68">
        <f>+'Culture &amp; Recreation'!E55/'Culture &amp; Recreation'!I55</f>
        <v>0</v>
      </c>
      <c r="F55" s="68">
        <f>+'Culture &amp; Recreation'!F55/'Culture &amp; Recreation'!I55</f>
        <v>0</v>
      </c>
      <c r="G55" s="68">
        <f>+'Culture &amp; Recreation'!G55/'Culture &amp; Recreation'!I55</f>
        <v>0</v>
      </c>
      <c r="H55" s="68">
        <f>+'Culture &amp; Recreation'!H55/'Culture &amp; Recreation'!I55</f>
        <v>2.7383358249728321E-2</v>
      </c>
      <c r="I55" s="70">
        <f t="shared" si="0"/>
        <v>1</v>
      </c>
    </row>
    <row r="56" spans="1:9">
      <c r="A56" s="1" t="s">
        <v>80</v>
      </c>
      <c r="B56" s="68">
        <f>+'Culture &amp; Recreation'!B56/'Culture &amp; Recreation'!I56</f>
        <v>0.41795881011095987</v>
      </c>
      <c r="C56" s="68">
        <f>+'Culture &amp; Recreation'!C56/'Culture &amp; Recreation'!I56</f>
        <v>0.57973000769623673</v>
      </c>
      <c r="D56" s="68">
        <f>+'Culture &amp; Recreation'!D56/'Culture &amp; Recreation'!I56</f>
        <v>2.3111821928034409E-3</v>
      </c>
      <c r="E56" s="68">
        <f>+'Culture &amp; Recreation'!E56/'Culture &amp; Recreation'!I56</f>
        <v>0</v>
      </c>
      <c r="F56" s="68">
        <f>+'Culture &amp; Recreation'!F56/'Culture &amp; Recreation'!I56</f>
        <v>0</v>
      </c>
      <c r="G56" s="68">
        <f>+'Culture &amp; Recreation'!G56/'Culture &amp; Recreation'!I56</f>
        <v>0</v>
      </c>
      <c r="H56" s="68">
        <f>+'Culture &amp; Recreation'!H56/'Culture &amp; Recreation'!I56</f>
        <v>0</v>
      </c>
      <c r="I56" s="70">
        <f t="shared" si="0"/>
        <v>1</v>
      </c>
    </row>
    <row r="57" spans="1:9">
      <c r="A57" s="1" t="s">
        <v>81</v>
      </c>
      <c r="B57" s="68">
        <f>+'Culture &amp; Recreation'!B57/'Culture &amp; Recreation'!I57</f>
        <v>0.16818241185029992</v>
      </c>
      <c r="C57" s="68">
        <f>+'Culture &amp; Recreation'!C57/'Culture &amp; Recreation'!I57</f>
        <v>0.39758790690670837</v>
      </c>
      <c r="D57" s="68">
        <f>+'Culture &amp; Recreation'!D57/'Culture &amp; Recreation'!I57</f>
        <v>0.41772026647897403</v>
      </c>
      <c r="E57" s="68">
        <f>+'Culture &amp; Recreation'!E57/'Culture &amp; Recreation'!I57</f>
        <v>0</v>
      </c>
      <c r="F57" s="68">
        <f>+'Culture &amp; Recreation'!F57/'Culture &amp; Recreation'!I57</f>
        <v>1.6509414764017648E-2</v>
      </c>
      <c r="G57" s="68">
        <f>+'Culture &amp; Recreation'!G57/'Culture &amp; Recreation'!I57</f>
        <v>0</v>
      </c>
      <c r="H57" s="68">
        <f>+'Culture &amp; Recreation'!H57/'Culture &amp; Recreation'!I57</f>
        <v>0</v>
      </c>
      <c r="I57" s="70">
        <f t="shared" si="0"/>
        <v>1</v>
      </c>
    </row>
    <row r="58" spans="1:9">
      <c r="A58" s="1" t="s">
        <v>82</v>
      </c>
      <c r="B58" s="68">
        <f>+'Culture &amp; Recreation'!B58/'Culture &amp; Recreation'!I58</f>
        <v>0.22060297410868068</v>
      </c>
      <c r="C58" s="68">
        <f>+'Culture &amp; Recreation'!C58/'Culture &amp; Recreation'!I58</f>
        <v>0.7338686994761574</v>
      </c>
      <c r="D58" s="68">
        <f>+'Culture &amp; Recreation'!D58/'Culture &amp; Recreation'!I58</f>
        <v>0</v>
      </c>
      <c r="E58" s="68">
        <f>+'Culture &amp; Recreation'!E58/'Culture &amp; Recreation'!I58</f>
        <v>0</v>
      </c>
      <c r="F58" s="68">
        <f>+'Culture &amp; Recreation'!F58/'Culture &amp; Recreation'!I58</f>
        <v>3.5021231014736996E-2</v>
      </c>
      <c r="G58" s="68">
        <f>+'Culture &amp; Recreation'!G58/'Culture &amp; Recreation'!I58</f>
        <v>0</v>
      </c>
      <c r="H58" s="68">
        <f>+'Culture &amp; Recreation'!H58/'Culture &amp; Recreation'!I58</f>
        <v>1.0507095400424929E-2</v>
      </c>
      <c r="I58" s="70">
        <f t="shared" si="0"/>
        <v>1</v>
      </c>
    </row>
    <row r="59" spans="1:9">
      <c r="A59" s="1" t="s">
        <v>83</v>
      </c>
      <c r="B59" s="68">
        <f>+'Culture &amp; Recreation'!B59/'Culture &amp; Recreation'!I59</f>
        <v>0.5978069250354906</v>
      </c>
      <c r="C59" s="68">
        <f>+'Culture &amp; Recreation'!C59/'Culture &amp; Recreation'!I59</f>
        <v>0.4021930749645094</v>
      </c>
      <c r="D59" s="68">
        <f>+'Culture &amp; Recreation'!D59/'Culture &amp; Recreation'!I59</f>
        <v>0</v>
      </c>
      <c r="E59" s="68">
        <f>+'Culture &amp; Recreation'!E59/'Culture &amp; Recreation'!I59</f>
        <v>0</v>
      </c>
      <c r="F59" s="68">
        <f>+'Culture &amp; Recreation'!F59/'Culture &amp; Recreation'!I59</f>
        <v>0</v>
      </c>
      <c r="G59" s="68">
        <f>+'Culture &amp; Recreation'!G59/'Culture &amp; Recreation'!I59</f>
        <v>0</v>
      </c>
      <c r="H59" s="68">
        <f>+'Culture &amp; Recreation'!H59/'Culture &amp; Recreation'!I59</f>
        <v>0</v>
      </c>
      <c r="I59" s="70">
        <f t="shared" si="0"/>
        <v>1</v>
      </c>
    </row>
    <row r="60" spans="1:9">
      <c r="A60" s="1" t="s">
        <v>84</v>
      </c>
      <c r="B60" s="68">
        <f>+'Culture &amp; Recreation'!B60/'Culture &amp; Recreation'!I60</f>
        <v>0.33906035555450337</v>
      </c>
      <c r="C60" s="68">
        <f>+'Culture &amp; Recreation'!C60/'Culture &amp; Recreation'!I60</f>
        <v>0.57576953714967316</v>
      </c>
      <c r="D60" s="68">
        <f>+'Culture &amp; Recreation'!D60/'Culture &amp; Recreation'!I60</f>
        <v>3.9657710377175213E-2</v>
      </c>
      <c r="E60" s="68">
        <f>+'Culture &amp; Recreation'!E60/'Culture &amp; Recreation'!I60</f>
        <v>3.8613980139584142E-2</v>
      </c>
      <c r="F60" s="68">
        <f>+'Culture &amp; Recreation'!F60/'Culture &amp; Recreation'!I60</f>
        <v>0</v>
      </c>
      <c r="G60" s="68">
        <f>+'Culture &amp; Recreation'!G60/'Culture &amp; Recreation'!I60</f>
        <v>0</v>
      </c>
      <c r="H60" s="68">
        <f>+'Culture &amp; Recreation'!H60/'Culture &amp; Recreation'!I60</f>
        <v>6.8984167790641891E-3</v>
      </c>
      <c r="I60" s="70">
        <f t="shared" si="0"/>
        <v>1</v>
      </c>
    </row>
    <row r="61" spans="1:9">
      <c r="A61" s="1" t="s">
        <v>85</v>
      </c>
      <c r="B61" s="68">
        <f>+'Culture &amp; Recreation'!B61/'Culture &amp; Recreation'!I61</f>
        <v>0.36326483647185726</v>
      </c>
      <c r="C61" s="68">
        <f>+'Culture &amp; Recreation'!C61/'Culture &amp; Recreation'!I61</f>
        <v>0.52910477832016833</v>
      </c>
      <c r="D61" s="68">
        <f>+'Culture &amp; Recreation'!D61/'Culture &amp; Recreation'!I61</f>
        <v>0</v>
      </c>
      <c r="E61" s="68">
        <f>+'Culture &amp; Recreation'!E61/'Culture &amp; Recreation'!I61</f>
        <v>0</v>
      </c>
      <c r="F61" s="68">
        <f>+'Culture &amp; Recreation'!F61/'Culture &amp; Recreation'!I61</f>
        <v>0</v>
      </c>
      <c r="G61" s="68">
        <f>+'Culture &amp; Recreation'!G61/'Culture &amp; Recreation'!I61</f>
        <v>0</v>
      </c>
      <c r="H61" s="68">
        <f>+'Culture &amp; Recreation'!H61/'Culture &amp; Recreation'!I61</f>
        <v>0.10763038520797442</v>
      </c>
      <c r="I61" s="70">
        <f t="shared" si="0"/>
        <v>1</v>
      </c>
    </row>
    <row r="62" spans="1:9">
      <c r="A62" s="1" t="s">
        <v>86</v>
      </c>
      <c r="B62" s="68">
        <f>+'Culture &amp; Recreation'!B62/'Culture &amp; Recreation'!I62</f>
        <v>0.71954081130190273</v>
      </c>
      <c r="C62" s="68">
        <f>+'Culture &amp; Recreation'!C62/'Culture &amp; Recreation'!I62</f>
        <v>0.21725944689109655</v>
      </c>
      <c r="D62" s="68">
        <f>+'Culture &amp; Recreation'!D62/'Culture &amp; Recreation'!I62</f>
        <v>6.3199741807000734E-2</v>
      </c>
      <c r="E62" s="68">
        <f>+'Culture &amp; Recreation'!E62/'Culture &amp; Recreation'!I62</f>
        <v>0</v>
      </c>
      <c r="F62" s="68">
        <f>+'Culture &amp; Recreation'!F62/'Culture &amp; Recreation'!I62</f>
        <v>0</v>
      </c>
      <c r="G62" s="68">
        <f>+'Culture &amp; Recreation'!G62/'Culture &amp; Recreation'!I62</f>
        <v>0</v>
      </c>
      <c r="H62" s="68">
        <f>+'Culture &amp; Recreation'!H62/'Culture &amp; Recreation'!I62</f>
        <v>0</v>
      </c>
      <c r="I62" s="70">
        <f t="shared" si="0"/>
        <v>1</v>
      </c>
    </row>
    <row r="63" spans="1:9">
      <c r="A63" s="1" t="s">
        <v>87</v>
      </c>
      <c r="B63" s="68">
        <f>+'Culture &amp; Recreation'!B63/'Culture &amp; Recreation'!I63</f>
        <v>0.71078016831445046</v>
      </c>
      <c r="C63" s="68">
        <f>+'Culture &amp; Recreation'!C63/'Culture &amp; Recreation'!I63</f>
        <v>0.26409900474326209</v>
      </c>
      <c r="D63" s="68">
        <f>+'Culture &amp; Recreation'!D63/'Culture &amp; Recreation'!I63</f>
        <v>1.9851245393207742E-3</v>
      </c>
      <c r="E63" s="68">
        <f>+'Culture &amp; Recreation'!E63/'Culture &amp; Recreation'!I63</f>
        <v>2.4841001424076373E-3</v>
      </c>
      <c r="F63" s="68">
        <f>+'Culture &amp; Recreation'!F63/'Culture &amp; Recreation'!I63</f>
        <v>2.0651602260559072E-2</v>
      </c>
      <c r="G63" s="68">
        <f>+'Culture &amp; Recreation'!G63/'Culture &amp; Recreation'!I63</f>
        <v>0</v>
      </c>
      <c r="H63" s="68">
        <f>+'Culture &amp; Recreation'!H63/'Culture &amp; Recreation'!I63</f>
        <v>0</v>
      </c>
      <c r="I63" s="70">
        <f t="shared" si="0"/>
        <v>1</v>
      </c>
    </row>
    <row r="64" spans="1:9">
      <c r="A64" s="1" t="s">
        <v>88</v>
      </c>
      <c r="B64" s="68">
        <f>+'Culture &amp; Recreation'!B64/'Culture &amp; Recreation'!I64</f>
        <v>0.15793899694316527</v>
      </c>
      <c r="C64" s="68">
        <f>+'Culture &amp; Recreation'!C64/'Culture &amp; Recreation'!I64</f>
        <v>0.66885087024994117</v>
      </c>
      <c r="D64" s="68">
        <f>+'Culture &amp; Recreation'!D64/'Culture &amp; Recreation'!I64</f>
        <v>2.8949479925227876E-3</v>
      </c>
      <c r="E64" s="68">
        <f>+'Culture &amp; Recreation'!E64/'Culture &amp; Recreation'!I64</f>
        <v>1.5754079899260806E-4</v>
      </c>
      <c r="F64" s="68">
        <f>+'Culture &amp; Recreation'!F64/'Culture &amp; Recreation'!I64</f>
        <v>0.17015764401537817</v>
      </c>
      <c r="G64" s="68">
        <f>+'Culture &amp; Recreation'!G64/'Culture &amp; Recreation'!I64</f>
        <v>0</v>
      </c>
      <c r="H64" s="68">
        <f>+'Culture &amp; Recreation'!H64/'Culture &amp; Recreation'!I64</f>
        <v>0</v>
      </c>
      <c r="I64" s="70">
        <f t="shared" si="0"/>
        <v>1</v>
      </c>
    </row>
    <row r="65" spans="1:9">
      <c r="A65" s="1" t="s">
        <v>89</v>
      </c>
      <c r="B65" s="68">
        <f>+'Culture &amp; Recreation'!B65/'Culture &amp; Recreation'!I65</f>
        <v>0.77583648891923773</v>
      </c>
      <c r="C65" s="68">
        <f>+'Culture &amp; Recreation'!C65/'Culture &amp; Recreation'!I65</f>
        <v>7.1531442051027377E-2</v>
      </c>
      <c r="D65" s="68">
        <f>+'Culture &amp; Recreation'!D65/'Culture &amp; Recreation'!I65</f>
        <v>0</v>
      </c>
      <c r="E65" s="68">
        <f>+'Culture &amp; Recreation'!E65/'Culture &amp; Recreation'!I65</f>
        <v>9.3115649636848965E-4</v>
      </c>
      <c r="F65" s="68">
        <f>+'Culture &amp; Recreation'!F65/'Culture &amp; Recreation'!I65</f>
        <v>0</v>
      </c>
      <c r="G65" s="68">
        <f>+'Culture &amp; Recreation'!G65/'Culture &amp; Recreation'!I65</f>
        <v>7.0885840213545229E-2</v>
      </c>
      <c r="H65" s="68">
        <f>+'Culture &amp; Recreation'!H65/'Culture &amp; Recreation'!I65</f>
        <v>8.0815072319821213E-2</v>
      </c>
      <c r="I65" s="70">
        <f t="shared" si="0"/>
        <v>1</v>
      </c>
    </row>
    <row r="66" spans="1:9">
      <c r="A66" s="1" t="s">
        <v>90</v>
      </c>
      <c r="B66" s="68">
        <f>+'Culture &amp; Recreation'!B66/'Culture &amp; Recreation'!I66</f>
        <v>0.27818999589521198</v>
      </c>
      <c r="C66" s="68">
        <f>+'Culture &amp; Recreation'!C66/'Culture &amp; Recreation'!I66</f>
        <v>0.51140598112375102</v>
      </c>
      <c r="D66" s="68">
        <f>+'Culture &amp; Recreation'!D66/'Culture &amp; Recreation'!I66</f>
        <v>1.4834552233525814E-2</v>
      </c>
      <c r="E66" s="68">
        <f>+'Culture &amp; Recreation'!E66/'Culture &amp; Recreation'!I66</f>
        <v>5.3816271421657288E-3</v>
      </c>
      <c r="F66" s="68">
        <f>+'Culture &amp; Recreation'!F66/'Culture &amp; Recreation'!I66</f>
        <v>0.16717553173544583</v>
      </c>
      <c r="G66" s="68">
        <f>+'Culture &amp; Recreation'!G66/'Culture &amp; Recreation'!I66</f>
        <v>0</v>
      </c>
      <c r="H66" s="68">
        <f>+'Culture &amp; Recreation'!H66/'Culture &amp; Recreation'!I66</f>
        <v>2.3012311869899618E-2</v>
      </c>
      <c r="I66" s="70">
        <f t="shared" si="0"/>
        <v>1</v>
      </c>
    </row>
    <row r="67" spans="1:9">
      <c r="A67" s="1" t="s">
        <v>91</v>
      </c>
      <c r="B67" s="68">
        <f>+'Culture &amp; Recreation'!B67/'Culture &amp; Recreation'!I67</f>
        <v>0.25267472591506862</v>
      </c>
      <c r="C67" s="68">
        <f>+'Culture &amp; Recreation'!C67/'Culture &amp; Recreation'!I67</f>
        <v>0.65138504412703679</v>
      </c>
      <c r="D67" s="68">
        <f>+'Culture &amp; Recreation'!D67/'Culture &amp; Recreation'!I67</f>
        <v>9.5940229957894543E-2</v>
      </c>
      <c r="E67" s="68">
        <f>+'Culture &amp; Recreation'!E67/'Culture &amp; Recreation'!I67</f>
        <v>0</v>
      </c>
      <c r="F67" s="68">
        <f>+'Culture &amp; Recreation'!F67/'Culture &amp; Recreation'!I67</f>
        <v>0</v>
      </c>
      <c r="G67" s="68">
        <f>+'Culture &amp; Recreation'!G67/'Culture &amp; Recreation'!I67</f>
        <v>0</v>
      </c>
      <c r="H67" s="68">
        <f>+'Culture &amp; Recreation'!H67/'Culture &amp; Recreation'!I67</f>
        <v>0</v>
      </c>
      <c r="I67" s="70">
        <f t="shared" si="0"/>
        <v>0.99999999999999989</v>
      </c>
    </row>
    <row r="68" spans="1:9">
      <c r="A68" s="1" t="s">
        <v>92</v>
      </c>
      <c r="B68" s="68">
        <f>+'Culture &amp; Recreation'!B68/'Culture &amp; Recreation'!I68</f>
        <v>0.26725178981837411</v>
      </c>
      <c r="C68" s="68">
        <f>+'Culture &amp; Recreation'!C68/'Culture &amp; Recreation'!I68</f>
        <v>0.72803976752699984</v>
      </c>
      <c r="D68" s="68">
        <f>+'Culture &amp; Recreation'!D68/'Culture &amp; Recreation'!I68</f>
        <v>0</v>
      </c>
      <c r="E68" s="68">
        <f>+'Culture &amp; Recreation'!E68/'Culture &amp; Recreation'!I68</f>
        <v>0</v>
      </c>
      <c r="F68" s="68">
        <f>+'Culture &amp; Recreation'!F68/'Culture &amp; Recreation'!I68</f>
        <v>0</v>
      </c>
      <c r="G68" s="68">
        <f>+'Culture &amp; Recreation'!G68/'Culture &amp; Recreation'!I68</f>
        <v>0</v>
      </c>
      <c r="H68" s="68">
        <f>+'Culture &amp; Recreation'!H68/'Culture &amp; Recreation'!I68</f>
        <v>4.7084426546260705E-3</v>
      </c>
      <c r="I68" s="70">
        <f t="shared" ref="I68:I70" si="1">SUM(B68:H68)</f>
        <v>1</v>
      </c>
    </row>
    <row r="69" spans="1:9" ht="15.75" thickBot="1">
      <c r="A69" s="7" t="s">
        <v>93</v>
      </c>
      <c r="B69" s="79">
        <f>+'Culture &amp; Recreation'!B69/'Culture &amp; Recreation'!I69</f>
        <v>0.64315108834827139</v>
      </c>
      <c r="C69" s="79">
        <f>+'Culture &amp; Recreation'!C69/'Culture &amp; Recreation'!I69</f>
        <v>8.9628681177976953E-4</v>
      </c>
      <c r="D69" s="79">
        <f>+'Culture &amp; Recreation'!D69/'Culture &amp; Recreation'!I69</f>
        <v>0</v>
      </c>
      <c r="E69" s="79">
        <f>+'Culture &amp; Recreation'!E69/'Culture &amp; Recreation'!I69</f>
        <v>0.13676696542893726</v>
      </c>
      <c r="F69" s="79">
        <f>+'Culture &amp; Recreation'!F69/'Culture &amp; Recreation'!I69</f>
        <v>0.21918565941101154</v>
      </c>
      <c r="G69" s="79">
        <f>+'Culture &amp; Recreation'!G69/'Culture &amp; Recreation'!I69</f>
        <v>0</v>
      </c>
      <c r="H69" s="79">
        <f>+'Culture &amp; Recreation'!H69/'Culture &amp; Recreation'!I69</f>
        <v>0</v>
      </c>
      <c r="I69" s="81">
        <f t="shared" si="1"/>
        <v>1</v>
      </c>
    </row>
    <row r="70" spans="1:9" ht="15.75" thickTop="1">
      <c r="A70" s="64" t="s">
        <v>99</v>
      </c>
      <c r="B70" s="68">
        <f>+'Culture &amp; Recreation'!B70/'Culture &amp; Recreation'!I70</f>
        <v>0.26666258386348896</v>
      </c>
      <c r="C70" s="68">
        <f>+'Culture &amp; Recreation'!C70/'Culture &amp; Recreation'!I70</f>
        <v>0.50489905579324623</v>
      </c>
      <c r="D70" s="68">
        <f>+'Culture &amp; Recreation'!D70/'Culture &amp; Recreation'!I70</f>
        <v>4.2250721027605978E-2</v>
      </c>
      <c r="E70" s="68">
        <f>+'Culture &amp; Recreation'!E70/'Culture &amp; Recreation'!I70</f>
        <v>7.415572743024023E-3</v>
      </c>
      <c r="F70" s="68">
        <f>+'Culture &amp; Recreation'!F70/'Culture &amp; Recreation'!I70</f>
        <v>0.1093326889432258</v>
      </c>
      <c r="G70" s="68">
        <f>+'Culture &amp; Recreation'!G70/'Culture &amp; Recreation'!I70</f>
        <v>1.3463275942840958E-5</v>
      </c>
      <c r="H70" s="68">
        <f>+'Culture &amp; Recreation'!H70/'Culture &amp; Recreation'!I70</f>
        <v>6.9425914353466178E-2</v>
      </c>
      <c r="I70" s="5">
        <f t="shared" si="1"/>
        <v>1</v>
      </c>
    </row>
  </sheetData>
  <mergeCells count="1">
    <mergeCell ref="A1:I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0F2E2-9316-40B3-BBDD-6ECD3CC9AFE7}">
  <dimension ref="A1:I70"/>
  <sheetViews>
    <sheetView topLeftCell="A11" workbookViewId="0">
      <selection activeCell="A72" sqref="A72:XFD73"/>
    </sheetView>
  </sheetViews>
  <sheetFormatPr defaultRowHeight="15"/>
  <cols>
    <col min="1" max="1" width="12.28515625" bestFit="1" customWidth="1"/>
    <col min="2" max="2" width="9.7109375" customWidth="1"/>
    <col min="3" max="3" width="10.28515625" customWidth="1"/>
    <col min="4" max="4" width="9.28515625" customWidth="1"/>
    <col min="5" max="5" width="8.140625" customWidth="1"/>
    <col min="6" max="6" width="10" customWidth="1"/>
    <col min="7" max="7" width="8.5703125" customWidth="1"/>
    <col min="8" max="8" width="13.5703125" customWidth="1"/>
    <col min="9" max="9" width="10.28515625" customWidth="1"/>
  </cols>
  <sheetData>
    <row r="1" spans="1:9" ht="32.25" customHeight="1">
      <c r="A1" s="201" t="s">
        <v>172</v>
      </c>
      <c r="B1" s="200"/>
      <c r="C1" s="200"/>
      <c r="D1" s="200"/>
      <c r="E1" s="200"/>
      <c r="F1" s="200"/>
      <c r="G1" s="200"/>
      <c r="H1" s="200"/>
      <c r="I1" s="200"/>
    </row>
    <row r="2" spans="1:9" ht="27.75" customHeight="1">
      <c r="A2" s="169" t="s">
        <v>25</v>
      </c>
      <c r="B2" s="164" t="s">
        <v>162</v>
      </c>
      <c r="C2" s="164" t="s">
        <v>163</v>
      </c>
      <c r="D2" s="164" t="s">
        <v>164</v>
      </c>
      <c r="E2" s="164" t="s">
        <v>165</v>
      </c>
      <c r="F2" s="164" t="s">
        <v>166</v>
      </c>
      <c r="G2" s="164" t="s">
        <v>167</v>
      </c>
      <c r="H2" s="164" t="s">
        <v>168</v>
      </c>
      <c r="I2" s="166" t="s">
        <v>110</v>
      </c>
    </row>
    <row r="3" spans="1:9">
      <c r="A3" s="163" t="s">
        <v>27</v>
      </c>
      <c r="B3" s="91">
        <f>'Culture &amp; Recreation'!B3/'$ County by County'!L2</f>
        <v>0</v>
      </c>
      <c r="C3" s="91">
        <f>'Culture &amp; Recreation'!C3/'$ County by County'!L2</f>
        <v>12.634461910054885</v>
      </c>
      <c r="D3" s="91">
        <f>'Culture &amp; Recreation'!D3/'$ County by County'!L2</f>
        <v>0</v>
      </c>
      <c r="E3" s="91">
        <f>'Culture &amp; Recreation'!E3/'$ County by County'!L2</f>
        <v>0</v>
      </c>
      <c r="F3" s="91">
        <f>'Culture &amp; Recreation'!F3/'$ County by County'!L2</f>
        <v>0.58774706445694858</v>
      </c>
      <c r="G3" s="91">
        <f>'Culture &amp; Recreation'!G3/'$ County by County'!L2</f>
        <v>0</v>
      </c>
      <c r="H3" s="91">
        <f>'Culture &amp; Recreation'!H3/'$ County by County'!L2</f>
        <v>0</v>
      </c>
      <c r="I3" s="98">
        <f>'Culture &amp; Recreation'!I3/'$ County by County'!L2</f>
        <v>13.222208974511833</v>
      </c>
    </row>
    <row r="4" spans="1:9">
      <c r="A4" s="163" t="s">
        <v>28</v>
      </c>
      <c r="B4" s="91">
        <f>'Culture &amp; Recreation'!B4/'$ County by County'!L3</f>
        <v>8.1571108087234752</v>
      </c>
      <c r="C4" s="91">
        <f>'Culture &amp; Recreation'!C4/'$ County by County'!L3</f>
        <v>8.1018351660475894</v>
      </c>
      <c r="D4" s="91">
        <f>'Culture &amp; Recreation'!D4/'$ County by County'!L3</f>
        <v>0</v>
      </c>
      <c r="E4" s="91">
        <f>'Culture &amp; Recreation'!E4/'$ County by County'!L3</f>
        <v>0</v>
      </c>
      <c r="F4" s="91">
        <f>'Culture &amp; Recreation'!F4/'$ County by County'!L3</f>
        <v>0</v>
      </c>
      <c r="G4" s="91">
        <f>'Culture &amp; Recreation'!G4/'$ County by County'!L3</f>
        <v>0</v>
      </c>
      <c r="H4" s="91">
        <f>'Culture &amp; Recreation'!H4/'$ County by County'!L3</f>
        <v>3.6871759037916956</v>
      </c>
      <c r="I4" s="98">
        <f>'Culture &amp; Recreation'!I4/'$ County by County'!L3</f>
        <v>19.94612187856276</v>
      </c>
    </row>
    <row r="5" spans="1:9">
      <c r="A5" s="163" t="s">
        <v>29</v>
      </c>
      <c r="B5" s="91">
        <f>'Culture &amp; Recreation'!B5/'$ County by County'!L4</f>
        <v>17.588362599261828</v>
      </c>
      <c r="C5" s="91">
        <f>'Culture &amp; Recreation'!C5/'$ County by County'!L4</f>
        <v>18.471675427804495</v>
      </c>
      <c r="D5" s="91">
        <f>'Culture &amp; Recreation'!D5/'$ County by County'!L4</f>
        <v>0</v>
      </c>
      <c r="E5" s="91">
        <f>'Culture &amp; Recreation'!E5/'$ County by County'!L4</f>
        <v>0</v>
      </c>
      <c r="F5" s="91">
        <f>'Culture &amp; Recreation'!F5/'$ County by County'!L4</f>
        <v>0</v>
      </c>
      <c r="G5" s="91">
        <f>'Culture &amp; Recreation'!G5/'$ County by County'!L4</f>
        <v>0</v>
      </c>
      <c r="H5" s="91">
        <f>'Culture &amp; Recreation'!H5/'$ County by County'!L4</f>
        <v>0</v>
      </c>
      <c r="I5" s="98">
        <f>'Culture &amp; Recreation'!I5/'$ County by County'!L4</f>
        <v>36.060038027066327</v>
      </c>
    </row>
    <row r="6" spans="1:9">
      <c r="A6" s="163" t="s">
        <v>30</v>
      </c>
      <c r="B6" s="91">
        <f>'Culture &amp; Recreation'!B6/'$ County by County'!L5</f>
        <v>29.317053758772882</v>
      </c>
      <c r="C6" s="91">
        <f>'Culture &amp; Recreation'!C6/'$ County by County'!L5</f>
        <v>4.1469141161999854</v>
      </c>
      <c r="D6" s="91">
        <f>'Culture &amp; Recreation'!D6/'$ County by County'!L5</f>
        <v>0</v>
      </c>
      <c r="E6" s="91">
        <f>'Culture &amp; Recreation'!E6/'$ County by County'!L5</f>
        <v>0</v>
      </c>
      <c r="F6" s="91">
        <f>'Culture &amp; Recreation'!F6/'$ County by County'!L5</f>
        <v>0</v>
      </c>
      <c r="G6" s="91">
        <f>'Culture &amp; Recreation'!G6/'$ County by County'!L5</f>
        <v>0</v>
      </c>
      <c r="H6" s="91">
        <f>'Culture &amp; Recreation'!H6/'$ County by County'!L5</f>
        <v>0</v>
      </c>
      <c r="I6" s="98">
        <f>'Culture &amp; Recreation'!I6/'$ County by County'!L5</f>
        <v>33.463967874972866</v>
      </c>
    </row>
    <row r="7" spans="1:9">
      <c r="A7" s="163" t="s">
        <v>31</v>
      </c>
      <c r="B7" s="91">
        <f>'Culture &amp; Recreation'!B7/'$ County by County'!L6</f>
        <v>26.619529181465584</v>
      </c>
      <c r="C7" s="91">
        <f>'Culture &amp; Recreation'!C7/'$ County by County'!L6</f>
        <v>49.901091947128968</v>
      </c>
      <c r="D7" s="91">
        <f>'Culture &amp; Recreation'!D7/'$ County by County'!L6</f>
        <v>4.3158075906058822E-2</v>
      </c>
      <c r="E7" s="91">
        <f>'Culture &amp; Recreation'!E7/'$ County by County'!L6</f>
        <v>0</v>
      </c>
      <c r="F7" s="91">
        <f>'Culture &amp; Recreation'!F7/'$ County by County'!L6</f>
        <v>14.273449221242291</v>
      </c>
      <c r="G7" s="91">
        <f>'Culture &amp; Recreation'!G7/'$ County by County'!L6</f>
        <v>0</v>
      </c>
      <c r="H7" s="91">
        <f>'Culture &amp; Recreation'!H7/'$ County by County'!L6</f>
        <v>0</v>
      </c>
      <c r="I7" s="98">
        <f>'Culture &amp; Recreation'!I7/'$ County by County'!L6</f>
        <v>90.837228425742907</v>
      </c>
    </row>
    <row r="8" spans="1:9">
      <c r="A8" s="163" t="s">
        <v>32</v>
      </c>
      <c r="B8" s="91">
        <f>'Culture &amp; Recreation'!B8/'$ County by County'!L7</f>
        <v>34.812723789601755</v>
      </c>
      <c r="C8" s="91">
        <f>'Culture &amp; Recreation'!C8/'$ County by County'!L7</f>
        <v>26.422514768112617</v>
      </c>
      <c r="D8" s="91">
        <f>'Culture &amp; Recreation'!D8/'$ County by County'!L7</f>
        <v>2.7791266669156922</v>
      </c>
      <c r="E8" s="91">
        <f>'Culture &amp; Recreation'!E8/'$ County by County'!L7</f>
        <v>0</v>
      </c>
      <c r="F8" s="91">
        <f>'Culture &amp; Recreation'!F8/'$ County by County'!L7</f>
        <v>21.973670869864513</v>
      </c>
      <c r="G8" s="91">
        <f>'Culture &amp; Recreation'!G8/'$ County by County'!L7</f>
        <v>0</v>
      </c>
      <c r="H8" s="91">
        <f>'Culture &amp; Recreation'!H8/'$ County by County'!L7</f>
        <v>12.721655095865996</v>
      </c>
      <c r="I8" s="98">
        <f>'Culture &amp; Recreation'!I8/'$ County by County'!L7</f>
        <v>98.709691190360573</v>
      </c>
    </row>
    <row r="9" spans="1:9">
      <c r="A9" s="163" t="s">
        <v>33</v>
      </c>
      <c r="B9" s="91">
        <f>'Culture &amp; Recreation'!B9/'$ County by County'!L8</f>
        <v>40.074661689220719</v>
      </c>
      <c r="C9" s="91">
        <f>'Culture &amp; Recreation'!C9/'$ County by County'!L8</f>
        <v>7.6260915938937401</v>
      </c>
      <c r="D9" s="91">
        <f>'Culture &amp; Recreation'!D9/'$ County by County'!L8</f>
        <v>0</v>
      </c>
      <c r="E9" s="91">
        <f>'Culture &amp; Recreation'!E9/'$ County by County'!L8</f>
        <v>0</v>
      </c>
      <c r="F9" s="91">
        <f>'Culture &amp; Recreation'!F9/'$ County by County'!L8</f>
        <v>0</v>
      </c>
      <c r="G9" s="91">
        <f>'Culture &amp; Recreation'!G9/'$ County by County'!L8</f>
        <v>0</v>
      </c>
      <c r="H9" s="91">
        <f>'Culture &amp; Recreation'!H9/'$ County by County'!L8</f>
        <v>0</v>
      </c>
      <c r="I9" s="98">
        <f>'Culture &amp; Recreation'!I9/'$ County by County'!L8</f>
        <v>47.700753283114459</v>
      </c>
    </row>
    <row r="10" spans="1:9">
      <c r="A10" s="163" t="s">
        <v>34</v>
      </c>
      <c r="B10" s="91">
        <f>'Culture &amp; Recreation'!B10/'$ County by County'!L9</f>
        <v>25.432283464566929</v>
      </c>
      <c r="C10" s="91">
        <f>'Culture &amp; Recreation'!C10/'$ County by County'!L9</f>
        <v>91.734072487262623</v>
      </c>
      <c r="D10" s="91">
        <f>'Culture &amp; Recreation'!D10/'$ County by County'!L9</f>
        <v>0</v>
      </c>
      <c r="E10" s="91">
        <f>'Culture &amp; Recreation'!E10/'$ County by County'!L9</f>
        <v>0.35302223251505327</v>
      </c>
      <c r="F10" s="91">
        <f>'Culture &amp; Recreation'!F10/'$ County by County'!L9</f>
        <v>49.732752431681334</v>
      </c>
      <c r="G10" s="91">
        <f>'Culture &amp; Recreation'!G10/'$ County by County'!L9</f>
        <v>0</v>
      </c>
      <c r="H10" s="91">
        <f>'Culture &amp; Recreation'!H10/'$ County by County'!L9</f>
        <v>0.14474293654469661</v>
      </c>
      <c r="I10" s="98">
        <f>'Culture &amp; Recreation'!I10/'$ County by County'!L9</f>
        <v>167.39687355257064</v>
      </c>
    </row>
    <row r="11" spans="1:9">
      <c r="A11" s="163" t="s">
        <v>35</v>
      </c>
      <c r="B11" s="91">
        <f>'Culture &amp; Recreation'!B11/'$ County by County'!L10</f>
        <v>19.165040576908368</v>
      </c>
      <c r="C11" s="91">
        <f>'Culture &amp; Recreation'!C11/'$ County by County'!L10</f>
        <v>8.900974263044068</v>
      </c>
      <c r="D11" s="91">
        <f>'Culture &amp; Recreation'!D11/'$ County by County'!L10</f>
        <v>0</v>
      </c>
      <c r="E11" s="91">
        <f>'Culture &amp; Recreation'!E11/'$ County by County'!L10</f>
        <v>0</v>
      </c>
      <c r="F11" s="91">
        <f>'Culture &amp; Recreation'!F11/'$ County by County'!L10</f>
        <v>0</v>
      </c>
      <c r="G11" s="91">
        <f>'Culture &amp; Recreation'!G11/'$ County by County'!L10</f>
        <v>0</v>
      </c>
      <c r="H11" s="91">
        <f>'Culture &amp; Recreation'!H11/'$ County by County'!L10</f>
        <v>1.0734348161695677</v>
      </c>
      <c r="I11" s="98">
        <f>'Culture &amp; Recreation'!I11/'$ County by County'!L10</f>
        <v>29.139449656122</v>
      </c>
    </row>
    <row r="12" spans="1:9">
      <c r="A12" s="163" t="s">
        <v>36</v>
      </c>
      <c r="B12" s="91">
        <f>'Culture &amp; Recreation'!B12/'$ County by County'!L11</f>
        <v>12.368086157210056</v>
      </c>
      <c r="C12" s="91">
        <f>'Culture &amp; Recreation'!C12/'$ County by County'!L11</f>
        <v>13.960090913885946</v>
      </c>
      <c r="D12" s="91">
        <f>'Culture &amp; Recreation'!D12/'$ County by County'!L11</f>
        <v>9.5900723570959343E-3</v>
      </c>
      <c r="E12" s="91">
        <f>'Culture &amp; Recreation'!E12/'$ County by County'!L11</f>
        <v>0</v>
      </c>
      <c r="F12" s="91">
        <f>'Culture &amp; Recreation'!F12/'$ County by County'!L11</f>
        <v>9.1105687392411382E-3</v>
      </c>
      <c r="G12" s="91">
        <f>'Culture &amp; Recreation'!G12/'$ County by County'!L11</f>
        <v>0</v>
      </c>
      <c r="H12" s="91">
        <f>'Culture &amp; Recreation'!H12/'$ County by County'!L11</f>
        <v>0</v>
      </c>
      <c r="I12" s="98">
        <f>'Culture &amp; Recreation'!I12/'$ County by County'!L11</f>
        <v>26.346877712192338</v>
      </c>
    </row>
    <row r="13" spans="1:9">
      <c r="A13" s="163" t="s">
        <v>37</v>
      </c>
      <c r="B13" s="91">
        <f>'Culture &amp; Recreation'!B13/'$ County by County'!L12</f>
        <v>16.252093882004083</v>
      </c>
      <c r="C13" s="91">
        <f>'Culture &amp; Recreation'!C13/'$ County by County'!L12</f>
        <v>119.79820404509469</v>
      </c>
      <c r="D13" s="91">
        <f>'Culture &amp; Recreation'!D13/'$ County by County'!L12</f>
        <v>5.8840546059809213</v>
      </c>
      <c r="E13" s="91">
        <f>'Culture &amp; Recreation'!E13/'$ County by County'!L12</f>
        <v>0</v>
      </c>
      <c r="F13" s="91">
        <f>'Culture &amp; Recreation'!F13/'$ County by County'!L12</f>
        <v>0</v>
      </c>
      <c r="G13" s="91">
        <f>'Culture &amp; Recreation'!G13/'$ County by County'!L12</f>
        <v>0</v>
      </c>
      <c r="H13" s="91">
        <f>'Culture &amp; Recreation'!H13/'$ County by County'!L12</f>
        <v>0</v>
      </c>
      <c r="I13" s="98">
        <f>'Culture &amp; Recreation'!I13/'$ County by County'!L12</f>
        <v>141.9343525330797</v>
      </c>
    </row>
    <row r="14" spans="1:9">
      <c r="A14" s="163" t="s">
        <v>38</v>
      </c>
      <c r="B14" s="91">
        <f>'Culture &amp; Recreation'!B14/'$ County by County'!L13</f>
        <v>21.931711703871315</v>
      </c>
      <c r="C14" s="91">
        <f>'Culture &amp; Recreation'!C14/'$ County by County'!L13</f>
        <v>17.567570311706771</v>
      </c>
      <c r="D14" s="91">
        <f>'Culture &amp; Recreation'!D14/'$ County by County'!L13</f>
        <v>3.3690875070710589</v>
      </c>
      <c r="E14" s="91">
        <f>'Culture &amp; Recreation'!E14/'$ County by County'!L13</f>
        <v>0.25383287643415575</v>
      </c>
      <c r="F14" s="91">
        <f>'Culture &amp; Recreation'!F14/'$ County by County'!L13</f>
        <v>0.86092859318567516</v>
      </c>
      <c r="G14" s="91">
        <f>'Culture &amp; Recreation'!G14/'$ County by County'!L13</f>
        <v>0</v>
      </c>
      <c r="H14" s="91">
        <f>'Culture &amp; Recreation'!H14/'$ County by County'!L13</f>
        <v>0</v>
      </c>
      <c r="I14" s="98">
        <f>'Culture &amp; Recreation'!I14/'$ County by County'!L13</f>
        <v>43.983130992268975</v>
      </c>
    </row>
    <row r="15" spans="1:9">
      <c r="A15" s="163" t="s">
        <v>39</v>
      </c>
      <c r="B15" s="91">
        <f>'Culture &amp; Recreation'!B15/'$ County by County'!L14</f>
        <v>7.6408859942168945</v>
      </c>
      <c r="C15" s="91">
        <f>'Culture &amp; Recreation'!C15/'$ County by County'!L14</f>
        <v>17.227085146402402</v>
      </c>
      <c r="D15" s="91">
        <f>'Culture &amp; Recreation'!D15/'$ County by County'!L14</f>
        <v>0</v>
      </c>
      <c r="E15" s="91">
        <f>'Culture &amp; Recreation'!E15/'$ County by County'!L14</f>
        <v>0</v>
      </c>
      <c r="F15" s="91">
        <f>'Culture &amp; Recreation'!F15/'$ County by County'!L14</f>
        <v>8.7841722579377333</v>
      </c>
      <c r="G15" s="91">
        <f>'Culture &amp; Recreation'!G15/'$ County by County'!L14</f>
        <v>0</v>
      </c>
      <c r="H15" s="91">
        <f>'Culture &amp; Recreation'!H15/'$ County by County'!L14</f>
        <v>0</v>
      </c>
      <c r="I15" s="98">
        <f>'Culture &amp; Recreation'!I15/'$ County by County'!L14</f>
        <v>33.65214339855703</v>
      </c>
    </row>
    <row r="16" spans="1:9">
      <c r="A16" s="163" t="s">
        <v>40</v>
      </c>
      <c r="B16" s="91">
        <f>'Culture &amp; Recreation'!B16/'$ County by County'!L15</f>
        <v>13.240942245605645</v>
      </c>
      <c r="C16" s="91">
        <f>'Culture &amp; Recreation'!C16/'$ County by County'!L15</f>
        <v>13.546633983020447</v>
      </c>
      <c r="D16" s="91">
        <f>'Culture &amp; Recreation'!D16/'$ County by County'!L15</f>
        <v>5.7100322850651679</v>
      </c>
      <c r="E16" s="91">
        <f>'Culture &amp; Recreation'!E16/'$ County by County'!L15</f>
        <v>0</v>
      </c>
      <c r="F16" s="91">
        <f>'Culture &amp; Recreation'!F16/'$ County by County'!L15</f>
        <v>0</v>
      </c>
      <c r="G16" s="91">
        <f>'Culture &amp; Recreation'!G16/'$ County by County'!L15</f>
        <v>0</v>
      </c>
      <c r="H16" s="91">
        <f>'Culture &amp; Recreation'!H16/'$ County by County'!L15</f>
        <v>0</v>
      </c>
      <c r="I16" s="98">
        <f>'Culture &amp; Recreation'!I16/'$ County by County'!L15</f>
        <v>32.497608513691262</v>
      </c>
    </row>
    <row r="17" spans="1:9">
      <c r="A17" s="163" t="s">
        <v>41</v>
      </c>
      <c r="B17" s="91">
        <f>'Culture &amp; Recreation'!B17/'$ County by County'!L16</f>
        <v>35.691184241004855</v>
      </c>
      <c r="C17" s="91">
        <f>'Culture &amp; Recreation'!C17/'$ County by County'!L16</f>
        <v>39.040694441034532</v>
      </c>
      <c r="D17" s="91">
        <f>'Culture &amp; Recreation'!D17/'$ County by County'!L16</f>
        <v>3.9495693368246099E-3</v>
      </c>
      <c r="E17" s="91">
        <f>'Culture &amp; Recreation'!E17/'$ County by County'!L16</f>
        <v>7.5191698218744225</v>
      </c>
      <c r="F17" s="91">
        <f>'Culture &amp; Recreation'!F17/'$ County by County'!L16</f>
        <v>79.376065182838374</v>
      </c>
      <c r="G17" s="91">
        <f>'Culture &amp; Recreation'!G17/'$ County by County'!L16</f>
        <v>0</v>
      </c>
      <c r="H17" s="91">
        <f>'Culture &amp; Recreation'!H17/'$ County by County'!L16</f>
        <v>0.13341751964910745</v>
      </c>
      <c r="I17" s="98">
        <f>'Culture &amp; Recreation'!I17/'$ County by County'!L16</f>
        <v>161.76448077573812</v>
      </c>
    </row>
    <row r="18" spans="1:9">
      <c r="A18" s="163" t="s">
        <v>42</v>
      </c>
      <c r="B18" s="91">
        <f>'Culture &amp; Recreation'!B18/'$ County by County'!L17</f>
        <v>16.130958800948367</v>
      </c>
      <c r="C18" s="91">
        <f>'Culture &amp; Recreation'!C18/'$ County by County'!L17</f>
        <v>14.226069863839863</v>
      </c>
      <c r="D18" s="91">
        <f>'Culture &amp; Recreation'!D18/'$ County by County'!L17</f>
        <v>3.8962157884492039E-2</v>
      </c>
      <c r="E18" s="91">
        <f>'Culture &amp; Recreation'!E18/'$ County by County'!L17</f>
        <v>0</v>
      </c>
      <c r="F18" s="91">
        <f>'Culture &amp; Recreation'!F18/'$ County by County'!L17</f>
        <v>22.356613834278402</v>
      </c>
      <c r="G18" s="91">
        <f>'Culture &amp; Recreation'!G18/'$ County by County'!L17</f>
        <v>0</v>
      </c>
      <c r="H18" s="91">
        <f>'Culture &amp; Recreation'!H18/'$ County by County'!L17</f>
        <v>0.49177837839562705</v>
      </c>
      <c r="I18" s="98">
        <f>'Culture &amp; Recreation'!I18/'$ County by County'!L17</f>
        <v>53.24438303534675</v>
      </c>
    </row>
    <row r="19" spans="1:9">
      <c r="A19" s="163" t="s">
        <v>43</v>
      </c>
      <c r="B19" s="91">
        <f>'Culture &amp; Recreation'!B19/'$ County by County'!L18</f>
        <v>10.78711830881444</v>
      </c>
      <c r="C19" s="91">
        <f>'Culture &amp; Recreation'!C19/'$ County by County'!L18</f>
        <v>26.612950160236597</v>
      </c>
      <c r="D19" s="91">
        <f>'Culture &amp; Recreation'!D19/'$ County by County'!L18</f>
        <v>3.1625664482630733</v>
      </c>
      <c r="E19" s="91">
        <f>'Culture &amp; Recreation'!E19/'$ County by County'!L18</f>
        <v>0.22805899749897771</v>
      </c>
      <c r="F19" s="91">
        <f>'Culture &amp; Recreation'!F19/'$ County by County'!L18</f>
        <v>1.4445067850927661E-2</v>
      </c>
      <c r="G19" s="91">
        <f>'Culture &amp; Recreation'!G19/'$ County by County'!L18</f>
        <v>0</v>
      </c>
      <c r="H19" s="91">
        <f>'Culture &amp; Recreation'!H19/'$ County by County'!L18</f>
        <v>0</v>
      </c>
      <c r="I19" s="98">
        <f>'Culture &amp; Recreation'!I19/'$ County by County'!L18</f>
        <v>40.805138982664019</v>
      </c>
    </row>
    <row r="20" spans="1:9">
      <c r="A20" s="163" t="s">
        <v>44</v>
      </c>
      <c r="B20" s="91">
        <f>'Culture &amp; Recreation'!B20/'$ County by County'!L19</f>
        <v>22.620919332291752</v>
      </c>
      <c r="C20" s="91">
        <f>'Culture &amp; Recreation'!C20/'$ County by County'!L19</f>
        <v>45.96496998602089</v>
      </c>
      <c r="D20" s="91">
        <f>'Culture &amp; Recreation'!D20/'$ County by County'!L19</f>
        <v>0</v>
      </c>
      <c r="E20" s="91">
        <f>'Culture &amp; Recreation'!E20/'$ County by County'!L19</f>
        <v>0</v>
      </c>
      <c r="F20" s="91">
        <f>'Culture &amp; Recreation'!F20/'$ County by County'!L19</f>
        <v>0</v>
      </c>
      <c r="G20" s="91">
        <f>'Culture &amp; Recreation'!G20/'$ County by County'!L19</f>
        <v>0</v>
      </c>
      <c r="H20" s="91">
        <f>'Culture &amp; Recreation'!H20/'$ County by County'!L19</f>
        <v>0</v>
      </c>
      <c r="I20" s="98">
        <f>'Culture &amp; Recreation'!I20/'$ County by County'!L19</f>
        <v>68.585889318312638</v>
      </c>
    </row>
    <row r="21" spans="1:9">
      <c r="A21" s="163" t="s">
        <v>45</v>
      </c>
      <c r="B21" s="91">
        <f>'Culture &amp; Recreation'!B21/'$ County by County'!L20</f>
        <v>26.96299442637217</v>
      </c>
      <c r="C21" s="91">
        <f>'Culture &amp; Recreation'!C21/'$ County by County'!L20</f>
        <v>3.6102604479622071</v>
      </c>
      <c r="D21" s="91">
        <f>'Culture &amp; Recreation'!D21/'$ County by County'!L20</f>
        <v>0.73157491245881934</v>
      </c>
      <c r="E21" s="91">
        <f>'Culture &amp; Recreation'!E21/'$ County by County'!L20</f>
        <v>0</v>
      </c>
      <c r="F21" s="91">
        <f>'Culture &amp; Recreation'!F21/'$ County by County'!L20</f>
        <v>0.50432007956405533</v>
      </c>
      <c r="G21" s="91">
        <f>'Culture &amp; Recreation'!G21/'$ County by County'!L20</f>
        <v>0</v>
      </c>
      <c r="H21" s="91">
        <f>'Culture &amp; Recreation'!H21/'$ County by County'!L20</f>
        <v>2.8904129457348278E-2</v>
      </c>
      <c r="I21" s="98">
        <f>'Culture &amp; Recreation'!I21/'$ County by County'!L20</f>
        <v>31.838053995814601</v>
      </c>
    </row>
    <row r="22" spans="1:9">
      <c r="A22" s="163" t="s">
        <v>46</v>
      </c>
      <c r="B22" s="91">
        <f>'Culture &amp; Recreation'!B22/'$ County by County'!L21</f>
        <v>10.717371110078959</v>
      </c>
      <c r="C22" s="91">
        <f>'Culture &amp; Recreation'!C22/'$ County by County'!L21</f>
        <v>22.921040408732001</v>
      </c>
      <c r="D22" s="91">
        <f>'Culture &amp; Recreation'!D22/'$ County by County'!L21</f>
        <v>0</v>
      </c>
      <c r="E22" s="91">
        <f>'Culture &amp; Recreation'!E22/'$ County by County'!L21</f>
        <v>0</v>
      </c>
      <c r="F22" s="91">
        <f>'Culture &amp; Recreation'!F22/'$ County by County'!L21</f>
        <v>4.7724105898745935E-2</v>
      </c>
      <c r="G22" s="91">
        <f>'Culture &amp; Recreation'!G22/'$ County by County'!L21</f>
        <v>0</v>
      </c>
      <c r="H22" s="91">
        <f>'Culture &amp; Recreation'!H22/'$ County by County'!L21</f>
        <v>0</v>
      </c>
      <c r="I22" s="98">
        <f>'Culture &amp; Recreation'!I22/'$ County by County'!L21</f>
        <v>33.686135624709706</v>
      </c>
    </row>
    <row r="23" spans="1:9">
      <c r="A23" s="163" t="s">
        <v>47</v>
      </c>
      <c r="B23" s="91">
        <f>'Culture &amp; Recreation'!B23/'$ County by County'!L22</f>
        <v>0</v>
      </c>
      <c r="C23" s="91">
        <f>'Culture &amp; Recreation'!C23/'$ County by County'!L22</f>
        <v>34.656682203713608</v>
      </c>
      <c r="D23" s="91">
        <f>'Culture &amp; Recreation'!D23/'$ County by County'!L22</f>
        <v>0</v>
      </c>
      <c r="E23" s="91">
        <f>'Culture &amp; Recreation'!E23/'$ County by County'!L22</f>
        <v>0</v>
      </c>
      <c r="F23" s="91">
        <f>'Culture &amp; Recreation'!F23/'$ County by County'!L22</f>
        <v>0</v>
      </c>
      <c r="G23" s="91">
        <f>'Culture &amp; Recreation'!G23/'$ County by County'!L22</f>
        <v>0</v>
      </c>
      <c r="H23" s="91">
        <f>'Culture &amp; Recreation'!H23/'$ County by County'!L22</f>
        <v>0</v>
      </c>
      <c r="I23" s="98">
        <f>'Culture &amp; Recreation'!I23/'$ County by County'!L22</f>
        <v>34.656682203713608</v>
      </c>
    </row>
    <row r="24" spans="1:9">
      <c r="A24" s="163" t="s">
        <v>48</v>
      </c>
      <c r="B24" s="91">
        <f>'Culture &amp; Recreation'!B24/'$ County by County'!L23</f>
        <v>9.4020985457446162</v>
      </c>
      <c r="C24" s="91">
        <f>'Culture &amp; Recreation'!C24/'$ County by County'!L23</f>
        <v>31.168988157329569</v>
      </c>
      <c r="D24" s="91">
        <f>'Culture &amp; Recreation'!D24/'$ County by County'!L23</f>
        <v>0</v>
      </c>
      <c r="E24" s="91">
        <f>'Culture &amp; Recreation'!E24/'$ County by County'!L23</f>
        <v>0</v>
      </c>
      <c r="F24" s="91">
        <f>'Culture &amp; Recreation'!F24/'$ County by County'!L23</f>
        <v>0</v>
      </c>
      <c r="G24" s="91">
        <f>'Culture &amp; Recreation'!G24/'$ County by County'!L23</f>
        <v>0</v>
      </c>
      <c r="H24" s="91">
        <f>'Culture &amp; Recreation'!H24/'$ County by County'!L23</f>
        <v>0</v>
      </c>
      <c r="I24" s="98">
        <f>'Culture &amp; Recreation'!I24/'$ County by County'!L23</f>
        <v>40.571086703074187</v>
      </c>
    </row>
    <row r="25" spans="1:9">
      <c r="A25" s="163" t="s">
        <v>49</v>
      </c>
      <c r="B25" s="91">
        <f>'Culture &amp; Recreation'!B25/'$ County by County'!L24</f>
        <v>42.993043715474322</v>
      </c>
      <c r="C25" s="91">
        <f>'Culture &amp; Recreation'!C25/'$ County by County'!L24</f>
        <v>23.978994748687171</v>
      </c>
      <c r="D25" s="91">
        <f>'Culture &amp; Recreation'!D25/'$ County by County'!L24</f>
        <v>0</v>
      </c>
      <c r="E25" s="91">
        <f>'Culture &amp; Recreation'!E25/'$ County by County'!L24</f>
        <v>0</v>
      </c>
      <c r="F25" s="91">
        <f>'Culture &amp; Recreation'!F25/'$ County by County'!L24</f>
        <v>0</v>
      </c>
      <c r="G25" s="91">
        <f>'Culture &amp; Recreation'!G25/'$ County by County'!L24</f>
        <v>0</v>
      </c>
      <c r="H25" s="91">
        <f>'Culture &amp; Recreation'!H25/'$ County by County'!L24</f>
        <v>0</v>
      </c>
      <c r="I25" s="98">
        <f>'Culture &amp; Recreation'!I25/'$ County by County'!L24</f>
        <v>66.9720384641615</v>
      </c>
    </row>
    <row r="26" spans="1:9">
      <c r="A26" s="163" t="s">
        <v>50</v>
      </c>
      <c r="B26" s="91">
        <f>'Culture &amp; Recreation'!B26/'$ County by County'!L25</f>
        <v>39.085356960548381</v>
      </c>
      <c r="C26" s="91">
        <f>'Culture &amp; Recreation'!C26/'$ County by County'!L25</f>
        <v>2.6966017647487783</v>
      </c>
      <c r="D26" s="91">
        <f>'Culture &amp; Recreation'!D26/'$ County by County'!L25</f>
        <v>0</v>
      </c>
      <c r="E26" s="91">
        <f>'Culture &amp; Recreation'!E26/'$ County by County'!L25</f>
        <v>2.5987748851454824</v>
      </c>
      <c r="F26" s="91">
        <f>'Culture &amp; Recreation'!F26/'$ County by County'!L25</f>
        <v>0</v>
      </c>
      <c r="G26" s="91">
        <f>'Culture &amp; Recreation'!G26/'$ County by County'!L25</f>
        <v>0</v>
      </c>
      <c r="H26" s="91">
        <f>'Culture &amp; Recreation'!H26/'$ County by County'!L25</f>
        <v>0</v>
      </c>
      <c r="I26" s="98">
        <f>'Culture &amp; Recreation'!I26/'$ County by County'!L25</f>
        <v>44.380733610442647</v>
      </c>
    </row>
    <row r="27" spans="1:9">
      <c r="A27" s="163" t="s">
        <v>51</v>
      </c>
      <c r="B27" s="91">
        <f>'Culture &amp; Recreation'!B27/'$ County by County'!L26</f>
        <v>2.3750672094630922</v>
      </c>
      <c r="C27" s="91">
        <f>'Culture &amp; Recreation'!C27/'$ County by County'!L26</f>
        <v>25.30148244872878</v>
      </c>
      <c r="D27" s="91">
        <f>'Culture &amp; Recreation'!D27/'$ County by County'!L26</f>
        <v>0</v>
      </c>
      <c r="E27" s="91">
        <f>'Culture &amp; Recreation'!E27/'$ County by County'!L26</f>
        <v>0</v>
      </c>
      <c r="F27" s="91">
        <f>'Culture &amp; Recreation'!F27/'$ County by County'!L26</f>
        <v>0</v>
      </c>
      <c r="G27" s="91">
        <f>'Culture &amp; Recreation'!G27/'$ County by County'!L26</f>
        <v>0</v>
      </c>
      <c r="H27" s="91">
        <f>'Culture &amp; Recreation'!H27/'$ County by County'!L26</f>
        <v>0</v>
      </c>
      <c r="I27" s="98">
        <f>'Culture &amp; Recreation'!I27/'$ County by County'!L26</f>
        <v>27.676549658191874</v>
      </c>
    </row>
    <row r="28" spans="1:9">
      <c r="A28" s="163" t="s">
        <v>52</v>
      </c>
      <c r="B28" s="91">
        <f>'Culture &amp; Recreation'!B28/'$ County by County'!L27</f>
        <v>13.663891973917154</v>
      </c>
      <c r="C28" s="91">
        <f>'Culture &amp; Recreation'!C28/'$ County by County'!L27</f>
        <v>15.621446872147876</v>
      </c>
      <c r="D28" s="91">
        <f>'Culture &amp; Recreation'!D28/'$ County by County'!L27</f>
        <v>0.31755203923422881</v>
      </c>
      <c r="E28" s="91">
        <f>'Culture &amp; Recreation'!E28/'$ County by County'!L27</f>
        <v>0</v>
      </c>
      <c r="F28" s="91">
        <f>'Culture &amp; Recreation'!F28/'$ County by County'!L27</f>
        <v>0</v>
      </c>
      <c r="G28" s="91">
        <f>'Culture &amp; Recreation'!G28/'$ County by County'!L27</f>
        <v>0</v>
      </c>
      <c r="H28" s="91">
        <f>'Culture &amp; Recreation'!H28/'$ County by County'!L27</f>
        <v>0</v>
      </c>
      <c r="I28" s="98">
        <f>'Culture &amp; Recreation'!I28/'$ County by County'!L27</f>
        <v>29.60289088529926</v>
      </c>
    </row>
    <row r="29" spans="1:9">
      <c r="A29" s="163" t="s">
        <v>53</v>
      </c>
      <c r="B29" s="91">
        <f>'Culture &amp; Recreation'!B29/'$ County by County'!L28</f>
        <v>9.1051616440502059</v>
      </c>
      <c r="C29" s="91">
        <f>'Culture &amp; Recreation'!C29/'$ County by County'!L28</f>
        <v>22.414801543010437</v>
      </c>
      <c r="D29" s="91">
        <f>'Culture &amp; Recreation'!D29/'$ County by County'!L28</f>
        <v>0</v>
      </c>
      <c r="E29" s="91">
        <f>'Culture &amp; Recreation'!E29/'$ County by County'!L28</f>
        <v>0</v>
      </c>
      <c r="F29" s="91">
        <f>'Culture &amp; Recreation'!F29/'$ County by County'!L28</f>
        <v>0</v>
      </c>
      <c r="G29" s="91">
        <f>'Culture &amp; Recreation'!G29/'$ County by County'!L28</f>
        <v>0</v>
      </c>
      <c r="H29" s="91">
        <f>'Culture &amp; Recreation'!H29/'$ County by County'!L28</f>
        <v>2.4476688401965968E-3</v>
      </c>
      <c r="I29" s="98">
        <f>'Culture &amp; Recreation'!I29/'$ County by County'!L28</f>
        <v>31.522410855900841</v>
      </c>
    </row>
    <row r="30" spans="1:9">
      <c r="A30" s="163" t="s">
        <v>54</v>
      </c>
      <c r="B30" s="91">
        <f>'Culture &amp; Recreation'!B30/'$ County by County'!L29</f>
        <v>31.648325022366386</v>
      </c>
      <c r="C30" s="91">
        <f>'Culture &amp; Recreation'!C30/'$ County by County'!L29</f>
        <v>33.737113409536128</v>
      </c>
      <c r="D30" s="91">
        <f>'Culture &amp; Recreation'!D30/'$ County by County'!L29</f>
        <v>0.11749493584436185</v>
      </c>
      <c r="E30" s="91">
        <f>'Culture &amp; Recreation'!E30/'$ County by County'!L29</f>
        <v>0</v>
      </c>
      <c r="F30" s="91">
        <f>'Culture &amp; Recreation'!F30/'$ County by County'!L29</f>
        <v>1.0915107786402107</v>
      </c>
      <c r="G30" s="91">
        <f>'Culture &amp; Recreation'!G30/'$ County by County'!L29</f>
        <v>0</v>
      </c>
      <c r="H30" s="91">
        <f>'Culture &amp; Recreation'!H30/'$ County by County'!L29</f>
        <v>3.1407182763455719</v>
      </c>
      <c r="I30" s="98">
        <f>'Culture &amp; Recreation'!I30/'$ County by County'!L29</f>
        <v>69.735162422732657</v>
      </c>
    </row>
    <row r="31" spans="1:9">
      <c r="A31" s="163" t="s">
        <v>55</v>
      </c>
      <c r="B31" s="91">
        <f>'Culture &amp; Recreation'!B31/'$ County by County'!L30</f>
        <v>10.598367144977734</v>
      </c>
      <c r="C31" s="91">
        <f>'Culture &amp; Recreation'!C31/'$ County by County'!L30</f>
        <v>1.273973280554181</v>
      </c>
      <c r="D31" s="91">
        <f>'Culture &amp; Recreation'!D31/'$ County by County'!L30</f>
        <v>0</v>
      </c>
      <c r="E31" s="91">
        <f>'Culture &amp; Recreation'!E31/'$ County by County'!L30</f>
        <v>0</v>
      </c>
      <c r="F31" s="91">
        <f>'Culture &amp; Recreation'!F31/'$ County by County'!L30</f>
        <v>0.98748144482929245</v>
      </c>
      <c r="G31" s="91">
        <f>'Culture &amp; Recreation'!G31/'$ County by County'!L30</f>
        <v>0</v>
      </c>
      <c r="H31" s="91">
        <f>'Culture &amp; Recreation'!H31/'$ County by County'!L30</f>
        <v>0</v>
      </c>
      <c r="I31" s="98">
        <f>'Culture &amp; Recreation'!I31/'$ County by County'!L30</f>
        <v>12.859821870361207</v>
      </c>
    </row>
    <row r="32" spans="1:9">
      <c r="A32" s="163" t="s">
        <v>56</v>
      </c>
      <c r="B32" s="91">
        <f>'Culture &amp; Recreation'!B32/'$ County by County'!L31</f>
        <v>22.967797156321748</v>
      </c>
      <c r="C32" s="91">
        <f>'Culture &amp; Recreation'!C32/'$ County by County'!L31</f>
        <v>81.0858272579584</v>
      </c>
      <c r="D32" s="91">
        <f>'Culture &amp; Recreation'!D32/'$ County by County'!L31</f>
        <v>0</v>
      </c>
      <c r="E32" s="91">
        <f>'Culture &amp; Recreation'!E32/'$ County by County'!L31</f>
        <v>0</v>
      </c>
      <c r="F32" s="91">
        <f>'Culture &amp; Recreation'!F32/'$ County by County'!L31</f>
        <v>2.6302278433425976</v>
      </c>
      <c r="G32" s="91">
        <f>'Culture &amp; Recreation'!G32/'$ County by County'!L31</f>
        <v>0</v>
      </c>
      <c r="H32" s="91">
        <f>'Culture &amp; Recreation'!H32/'$ County by County'!L31</f>
        <v>0</v>
      </c>
      <c r="I32" s="98">
        <f>'Culture &amp; Recreation'!I32/'$ County by County'!L31</f>
        <v>106.68385225762275</v>
      </c>
    </row>
    <row r="33" spans="1:9">
      <c r="A33" s="163" t="s">
        <v>57</v>
      </c>
      <c r="B33" s="91">
        <f>'Culture &amp; Recreation'!B33/'$ County by County'!L32</f>
        <v>15.439128882541949</v>
      </c>
      <c r="C33" s="91">
        <f>'Culture &amp; Recreation'!C33/'$ County by County'!L32</f>
        <v>13.206434210004364</v>
      </c>
      <c r="D33" s="91">
        <f>'Culture &amp; Recreation'!D33/'$ County by County'!L32</f>
        <v>4.3040184061247967E-3</v>
      </c>
      <c r="E33" s="91">
        <f>'Culture &amp; Recreation'!E33/'$ County by County'!L32</f>
        <v>9.9170931016700388E-3</v>
      </c>
      <c r="F33" s="91">
        <f>'Culture &amp; Recreation'!F33/'$ County by County'!L32</f>
        <v>0</v>
      </c>
      <c r="G33" s="91">
        <f>'Culture &amp; Recreation'!G33/'$ County by County'!L32</f>
        <v>0</v>
      </c>
      <c r="H33" s="91">
        <f>'Culture &amp; Recreation'!H33/'$ County by County'!L32</f>
        <v>9.9170931016700388E-3</v>
      </c>
      <c r="I33" s="98">
        <f>'Culture &amp; Recreation'!I33/'$ County by County'!L32</f>
        <v>28.669701297155779</v>
      </c>
    </row>
    <row r="34" spans="1:9">
      <c r="A34" s="163" t="s">
        <v>58</v>
      </c>
      <c r="B34" s="91">
        <f>'Culture &amp; Recreation'!B34/'$ County by County'!L33</f>
        <v>43.892204503456298</v>
      </c>
      <c r="C34" s="91">
        <f>'Culture &amp; Recreation'!C34/'$ County by County'!L33</f>
        <v>10.694750530422285</v>
      </c>
      <c r="D34" s="91">
        <f>'Culture &amp; Recreation'!D34/'$ County by County'!L33</f>
        <v>55.857436178221889</v>
      </c>
      <c r="E34" s="91">
        <f>'Culture &amp; Recreation'!E34/'$ County by County'!L33</f>
        <v>0</v>
      </c>
      <c r="F34" s="91">
        <f>'Culture &amp; Recreation'!F34/'$ County by County'!L33</f>
        <v>0</v>
      </c>
      <c r="G34" s="91">
        <f>'Culture &amp; Recreation'!G34/'$ County by County'!L33</f>
        <v>0</v>
      </c>
      <c r="H34" s="91">
        <f>'Culture &amp; Recreation'!H34/'$ County by County'!L33</f>
        <v>0</v>
      </c>
      <c r="I34" s="98">
        <f>'Culture &amp; Recreation'!I34/'$ County by County'!L33</f>
        <v>110.44439121210047</v>
      </c>
    </row>
    <row r="35" spans="1:9">
      <c r="A35" s="163" t="s">
        <v>59</v>
      </c>
      <c r="B35" s="91">
        <f>'Culture &amp; Recreation'!B35/'$ County by County'!L34</f>
        <v>16.522939025828517</v>
      </c>
      <c r="C35" s="91">
        <f>'Culture &amp; Recreation'!C35/'$ County by County'!L34</f>
        <v>24.948932657152966</v>
      </c>
      <c r="D35" s="91">
        <f>'Culture &amp; Recreation'!D35/'$ County by County'!L34</f>
        <v>0</v>
      </c>
      <c r="E35" s="91">
        <f>'Culture &amp; Recreation'!E35/'$ County by County'!L34</f>
        <v>0</v>
      </c>
      <c r="F35" s="91">
        <f>'Culture &amp; Recreation'!F35/'$ County by County'!L34</f>
        <v>5.774973463851869</v>
      </c>
      <c r="G35" s="91">
        <f>'Culture &amp; Recreation'!G35/'$ County by County'!L34</f>
        <v>0</v>
      </c>
      <c r="H35" s="91">
        <f>'Culture &amp; Recreation'!H35/'$ County by County'!L34</f>
        <v>0</v>
      </c>
      <c r="I35" s="98">
        <f>'Culture &amp; Recreation'!I35/'$ County by County'!L34</f>
        <v>47.246845146833351</v>
      </c>
    </row>
    <row r="36" spans="1:9">
      <c r="A36" s="163" t="s">
        <v>60</v>
      </c>
      <c r="B36" s="91">
        <f>'Culture &amp; Recreation'!B36/'$ County by County'!L35</f>
        <v>13.233432009743039</v>
      </c>
      <c r="C36" s="91">
        <f>'Culture &amp; Recreation'!C36/'$ County by County'!L35</f>
        <v>18.255142829581217</v>
      </c>
      <c r="D36" s="91">
        <f>'Culture &amp; Recreation'!D36/'$ County by County'!L35</f>
        <v>3.9159059941397062E-3</v>
      </c>
      <c r="E36" s="91">
        <f>'Culture &amp; Recreation'!E36/'$ County by County'!L35</f>
        <v>0.60539786087229142</v>
      </c>
      <c r="F36" s="91">
        <f>'Culture &amp; Recreation'!F36/'$ County by County'!L35</f>
        <v>0.70460081272383068</v>
      </c>
      <c r="G36" s="91">
        <f>'Culture &amp; Recreation'!G36/'$ County by County'!L35</f>
        <v>0</v>
      </c>
      <c r="H36" s="91">
        <f>'Culture &amp; Recreation'!H36/'$ County by County'!L35</f>
        <v>0</v>
      </c>
      <c r="I36" s="98">
        <f>'Culture &amp; Recreation'!I36/'$ County by County'!L35</f>
        <v>32.802489418914519</v>
      </c>
    </row>
    <row r="37" spans="1:9">
      <c r="A37" s="163" t="s">
        <v>61</v>
      </c>
      <c r="B37" s="91">
        <f>'Culture &amp; Recreation'!B37/'$ County by County'!L36</f>
        <v>39.835028949071393</v>
      </c>
      <c r="C37" s="91">
        <f>'Culture &amp; Recreation'!C37/'$ County by County'!L36</f>
        <v>56.530740134122105</v>
      </c>
      <c r="D37" s="91">
        <f>'Culture &amp; Recreation'!D37/'$ County by County'!L36</f>
        <v>0</v>
      </c>
      <c r="E37" s="91">
        <f>'Culture &amp; Recreation'!E37/'$ County by County'!L36</f>
        <v>0</v>
      </c>
      <c r="F37" s="91">
        <f>'Culture &amp; Recreation'!F37/'$ County by County'!L36</f>
        <v>0</v>
      </c>
      <c r="G37" s="91">
        <f>'Culture &amp; Recreation'!G37/'$ County by County'!L36</f>
        <v>0</v>
      </c>
      <c r="H37" s="91">
        <f>'Culture &amp; Recreation'!H37/'$ County by County'!L36</f>
        <v>0</v>
      </c>
      <c r="I37" s="98">
        <f>'Culture &amp; Recreation'!I37/'$ County by County'!L36</f>
        <v>96.365769083193499</v>
      </c>
    </row>
    <row r="38" spans="1:9">
      <c r="A38" s="163" t="s">
        <v>62</v>
      </c>
      <c r="B38" s="91">
        <f>'Culture &amp; Recreation'!B38/'$ County by County'!L37</f>
        <v>24.61986668935981</v>
      </c>
      <c r="C38" s="91">
        <f>'Culture &amp; Recreation'!C38/'$ County by County'!L37</f>
        <v>24.736834792757183</v>
      </c>
      <c r="D38" s="91">
        <f>'Culture &amp; Recreation'!D38/'$ County by County'!L37</f>
        <v>4.9899999652655964</v>
      </c>
      <c r="E38" s="91">
        <f>'Culture &amp; Recreation'!E38/'$ County by County'!L37</f>
        <v>0</v>
      </c>
      <c r="F38" s="91">
        <f>'Culture &amp; Recreation'!F38/'$ County by County'!L37</f>
        <v>0</v>
      </c>
      <c r="G38" s="91">
        <f>'Culture &amp; Recreation'!G38/'$ County by County'!L37</f>
        <v>0</v>
      </c>
      <c r="H38" s="91">
        <f>'Culture &amp; Recreation'!H38/'$ County by County'!L37</f>
        <v>0</v>
      </c>
      <c r="I38" s="98">
        <f>'Culture &amp; Recreation'!I38/'$ County by County'!L37</f>
        <v>54.346701447382586</v>
      </c>
    </row>
    <row r="39" spans="1:9">
      <c r="A39" s="163" t="s">
        <v>63</v>
      </c>
      <c r="B39" s="91">
        <f>'Culture &amp; Recreation'!B39/'$ County by County'!L38</f>
        <v>8.3560648543215894</v>
      </c>
      <c r="C39" s="91">
        <f>'Culture &amp; Recreation'!C39/'$ County by County'!L38</f>
        <v>8.3200048762647807</v>
      </c>
      <c r="D39" s="91">
        <f>'Culture &amp; Recreation'!D39/'$ County by County'!L38</f>
        <v>0</v>
      </c>
      <c r="E39" s="91">
        <f>'Culture &amp; Recreation'!E39/'$ County by County'!L38</f>
        <v>0</v>
      </c>
      <c r="F39" s="91">
        <f>'Culture &amp; Recreation'!F39/'$ County by County'!L38</f>
        <v>0</v>
      </c>
      <c r="G39" s="91">
        <f>'Culture &amp; Recreation'!G39/'$ County by County'!L38</f>
        <v>0</v>
      </c>
      <c r="H39" s="91">
        <f>'Culture &amp; Recreation'!H39/'$ County by County'!L38</f>
        <v>0</v>
      </c>
      <c r="I39" s="98">
        <f>'Culture &amp; Recreation'!I39/'$ County by County'!L38</f>
        <v>16.67606973058637</v>
      </c>
    </row>
    <row r="40" spans="1:9">
      <c r="A40" s="163" t="s">
        <v>64</v>
      </c>
      <c r="B40" s="91">
        <f>'Culture &amp; Recreation'!B40/'$ County by County'!L39</f>
        <v>15.246358527354055</v>
      </c>
      <c r="C40" s="91">
        <f>'Culture &amp; Recreation'!C40/'$ County by County'!L39</f>
        <v>9.9491914210345218</v>
      </c>
      <c r="D40" s="91">
        <f>'Culture &amp; Recreation'!D40/'$ County by County'!L39</f>
        <v>14.702259433421263</v>
      </c>
      <c r="E40" s="91">
        <f>'Culture &amp; Recreation'!E40/'$ County by County'!L39</f>
        <v>0</v>
      </c>
      <c r="F40" s="91">
        <f>'Culture &amp; Recreation'!F40/'$ County by County'!L39</f>
        <v>0</v>
      </c>
      <c r="G40" s="91">
        <f>'Culture &amp; Recreation'!G40/'$ County by County'!L39</f>
        <v>0</v>
      </c>
      <c r="H40" s="91">
        <f>'Culture &amp; Recreation'!H40/'$ County by County'!L39</f>
        <v>0</v>
      </c>
      <c r="I40" s="98">
        <f>'Culture &amp; Recreation'!I40/'$ County by County'!L39</f>
        <v>39.897809381809843</v>
      </c>
    </row>
    <row r="41" spans="1:9">
      <c r="A41" s="163" t="s">
        <v>65</v>
      </c>
      <c r="B41" s="91">
        <f>'Culture &amp; Recreation'!B41/'$ County by County'!L40</f>
        <v>38.979666615059088</v>
      </c>
      <c r="C41" s="91">
        <f>'Culture &amp; Recreation'!C41/'$ County by County'!L40</f>
        <v>19.772875058058524</v>
      </c>
      <c r="D41" s="91">
        <f>'Culture &amp; Recreation'!D41/'$ County by County'!L40</f>
        <v>0</v>
      </c>
      <c r="E41" s="91">
        <f>'Culture &amp; Recreation'!E41/'$ County by County'!L40</f>
        <v>0</v>
      </c>
      <c r="F41" s="91">
        <f>'Culture &amp; Recreation'!F41/'$ County by County'!L40</f>
        <v>4.2190741600867003</v>
      </c>
      <c r="G41" s="91">
        <f>'Culture &amp; Recreation'!G41/'$ County by County'!L40</f>
        <v>0</v>
      </c>
      <c r="H41" s="91">
        <f>'Culture &amp; Recreation'!H41/'$ County by County'!L40</f>
        <v>0</v>
      </c>
      <c r="I41" s="98">
        <f>'Culture &amp; Recreation'!I41/'$ County by County'!L40</f>
        <v>62.971615833204318</v>
      </c>
    </row>
    <row r="42" spans="1:9">
      <c r="A42" s="163" t="s">
        <v>66</v>
      </c>
      <c r="B42" s="91">
        <f>'Culture &amp; Recreation'!B42/'$ County by County'!L41</f>
        <v>20.006399444658364</v>
      </c>
      <c r="C42" s="91">
        <f>'Culture &amp; Recreation'!C42/'$ County by County'!L41</f>
        <v>42.298702214316314</v>
      </c>
      <c r="D42" s="91">
        <f>'Culture &amp; Recreation'!D42/'$ County by County'!L41</f>
        <v>3.4247875438606004</v>
      </c>
      <c r="E42" s="91">
        <f>'Culture &amp; Recreation'!E42/'$ County by County'!L41</f>
        <v>0</v>
      </c>
      <c r="F42" s="91">
        <f>'Culture &amp; Recreation'!F42/'$ County by County'!L41</f>
        <v>6.7519564403902574</v>
      </c>
      <c r="G42" s="91">
        <f>'Culture &amp; Recreation'!G42/'$ County by County'!L41</f>
        <v>0</v>
      </c>
      <c r="H42" s="91">
        <f>'Culture &amp; Recreation'!H42/'$ County by County'!L41</f>
        <v>0.52063278576503191</v>
      </c>
      <c r="I42" s="98">
        <f>'Culture &amp; Recreation'!I42/'$ County by County'!L41</f>
        <v>73.002478428990571</v>
      </c>
    </row>
    <row r="43" spans="1:9">
      <c r="A43" s="163" t="s">
        <v>67</v>
      </c>
      <c r="B43" s="91">
        <f>'Culture &amp; Recreation'!B43/'$ County by County'!L42</f>
        <v>15.401727045498143</v>
      </c>
      <c r="C43" s="91">
        <f>'Culture &amp; Recreation'!C43/'$ County by County'!L42</f>
        <v>18.400461538021055</v>
      </c>
      <c r="D43" s="91">
        <f>'Culture &amp; Recreation'!D43/'$ County by County'!L42</f>
        <v>4.970409457521037E-3</v>
      </c>
      <c r="E43" s="91">
        <f>'Culture &amp; Recreation'!E43/'$ County by County'!L42</f>
        <v>0</v>
      </c>
      <c r="F43" s="91">
        <f>'Culture &amp; Recreation'!F43/'$ County by County'!L42</f>
        <v>1.7336793914111555</v>
      </c>
      <c r="G43" s="91">
        <f>'Culture &amp; Recreation'!G43/'$ County by County'!L42</f>
        <v>0</v>
      </c>
      <c r="H43" s="91">
        <f>'Culture &amp; Recreation'!H43/'$ County by County'!L42</f>
        <v>0</v>
      </c>
      <c r="I43" s="98">
        <f>'Culture &amp; Recreation'!I43/'$ County by County'!L42</f>
        <v>35.540838384387875</v>
      </c>
    </row>
    <row r="44" spans="1:9">
      <c r="A44" s="163" t="s">
        <v>68</v>
      </c>
      <c r="B44" s="91">
        <f>'Culture &amp; Recreation'!B44/'$ County by County'!L43</f>
        <v>27.18367947092575</v>
      </c>
      <c r="C44" s="91">
        <f>'Culture &amp; Recreation'!C44/'$ County by County'!L43</f>
        <v>93.632673733188696</v>
      </c>
      <c r="D44" s="91">
        <f>'Culture &amp; Recreation'!D44/'$ County by County'!L43</f>
        <v>0</v>
      </c>
      <c r="E44" s="91">
        <f>'Culture &amp; Recreation'!E44/'$ County by County'!L43</f>
        <v>0</v>
      </c>
      <c r="F44" s="91">
        <f>'Culture &amp; Recreation'!F44/'$ County by County'!L43</f>
        <v>0</v>
      </c>
      <c r="G44" s="91">
        <f>'Culture &amp; Recreation'!G44/'$ County by County'!L43</f>
        <v>0</v>
      </c>
      <c r="H44" s="91">
        <f>'Culture &amp; Recreation'!H44/'$ County by County'!L43</f>
        <v>0</v>
      </c>
      <c r="I44" s="98">
        <f>'Culture &amp; Recreation'!I44/'$ County by County'!L43</f>
        <v>120.81635320411444</v>
      </c>
    </row>
    <row r="45" spans="1:9">
      <c r="A45" s="163" t="s">
        <v>69</v>
      </c>
      <c r="B45" s="91">
        <f>'Culture &amp; Recreation'!B45/'$ County by County'!L44</f>
        <v>22.277116177164846</v>
      </c>
      <c r="C45" s="91">
        <f>'Culture &amp; Recreation'!C45/'$ County by County'!L44</f>
        <v>62.703659187888135</v>
      </c>
      <c r="D45" s="91">
        <f>'Culture &amp; Recreation'!D45/'$ County by County'!L44</f>
        <v>12.984369115907397</v>
      </c>
      <c r="E45" s="91">
        <f>'Culture &amp; Recreation'!E45/'$ County by County'!L44</f>
        <v>8.8957546129463258E-2</v>
      </c>
      <c r="F45" s="91">
        <f>'Culture &amp; Recreation'!F45/'$ County by County'!L44</f>
        <v>4.3002509938591267</v>
      </c>
      <c r="G45" s="91">
        <f>'Culture &amp; Recreation'!G45/'$ County by County'!L44</f>
        <v>0</v>
      </c>
      <c r="H45" s="91">
        <f>'Culture &amp; Recreation'!H45/'$ County by County'!L44</f>
        <v>30.58875576675252</v>
      </c>
      <c r="I45" s="98">
        <f>'Culture &amp; Recreation'!I45/'$ County by County'!L44</f>
        <v>132.94310878770148</v>
      </c>
    </row>
    <row r="46" spans="1:9">
      <c r="A46" s="163" t="s">
        <v>70</v>
      </c>
      <c r="B46" s="91">
        <f>'Culture &amp; Recreation'!B46/'$ County by County'!L45</f>
        <v>41.628256317548676</v>
      </c>
      <c r="C46" s="91">
        <f>'Culture &amp; Recreation'!C46/'$ County by County'!L45</f>
        <v>162.79822861527657</v>
      </c>
      <c r="D46" s="91">
        <f>'Culture &amp; Recreation'!D46/'$ County by County'!L45</f>
        <v>0</v>
      </c>
      <c r="E46" s="91">
        <f>'Culture &amp; Recreation'!E46/'$ County by County'!L45</f>
        <v>0</v>
      </c>
      <c r="F46" s="91">
        <f>'Culture &amp; Recreation'!F46/'$ County by County'!L45</f>
        <v>0.16066017245639819</v>
      </c>
      <c r="G46" s="91">
        <f>'Culture &amp; Recreation'!G46/'$ County by County'!L45</f>
        <v>0</v>
      </c>
      <c r="H46" s="91">
        <f>'Culture &amp; Recreation'!H46/'$ County by County'!L45</f>
        <v>2.8521635084342365</v>
      </c>
      <c r="I46" s="98">
        <f>'Culture &amp; Recreation'!I46/'$ County by County'!L45</f>
        <v>207.43930861371587</v>
      </c>
    </row>
    <row r="47" spans="1:9">
      <c r="A47" s="163" t="s">
        <v>71</v>
      </c>
      <c r="B47" s="91">
        <f>'Culture &amp; Recreation'!B47/'$ County by County'!L46</f>
        <v>17.479715620960526</v>
      </c>
      <c r="C47" s="91">
        <f>'Culture &amp; Recreation'!C47/'$ County by County'!L46</f>
        <v>11.493076961320474</v>
      </c>
      <c r="D47" s="91">
        <f>'Culture &amp; Recreation'!D47/'$ County by County'!L46</f>
        <v>6.326439296012727E-3</v>
      </c>
      <c r="E47" s="91">
        <f>'Culture &amp; Recreation'!E47/'$ County by County'!L46</f>
        <v>0</v>
      </c>
      <c r="F47" s="91">
        <f>'Culture &amp; Recreation'!F47/'$ County by County'!L46</f>
        <v>0</v>
      </c>
      <c r="G47" s="91">
        <f>'Culture &amp; Recreation'!G47/'$ County by County'!L46</f>
        <v>0</v>
      </c>
      <c r="H47" s="91">
        <f>'Culture &amp; Recreation'!H47/'$ County by County'!L46</f>
        <v>2.1323829173709852</v>
      </c>
      <c r="I47" s="98">
        <f>'Culture &amp; Recreation'!I47/'$ County by County'!L46</f>
        <v>31.111501938947995</v>
      </c>
    </row>
    <row r="48" spans="1:9">
      <c r="A48" s="163" t="s">
        <v>72</v>
      </c>
      <c r="B48" s="91">
        <f>'Culture &amp; Recreation'!B48/'$ County by County'!L47</f>
        <v>4.180993206744148</v>
      </c>
      <c r="C48" s="91">
        <f>'Culture &amp; Recreation'!C48/'$ County by County'!L47</f>
        <v>20.599699214274022</v>
      </c>
      <c r="D48" s="91">
        <f>'Culture &amp; Recreation'!D48/'$ County by County'!L47</f>
        <v>0</v>
      </c>
      <c r="E48" s="91">
        <f>'Culture &amp; Recreation'!E48/'$ County by County'!L47</f>
        <v>0</v>
      </c>
      <c r="F48" s="91">
        <f>'Culture &amp; Recreation'!F48/'$ County by County'!L47</f>
        <v>20.283777009330496</v>
      </c>
      <c r="G48" s="91">
        <f>'Culture &amp; Recreation'!G48/'$ County by County'!L47</f>
        <v>0</v>
      </c>
      <c r="H48" s="91">
        <f>'Culture &amp; Recreation'!H48/'$ County by County'!L47</f>
        <v>0</v>
      </c>
      <c r="I48" s="98">
        <f>'Culture &amp; Recreation'!I48/'$ County by County'!L47</f>
        <v>45.064469430348666</v>
      </c>
    </row>
    <row r="49" spans="1:9">
      <c r="A49" s="163" t="s">
        <v>73</v>
      </c>
      <c r="B49" s="91">
        <f>'Culture &amp; Recreation'!B49/'$ County by County'!L48</f>
        <v>9.9974234321827904</v>
      </c>
      <c r="C49" s="91">
        <f>'Culture &amp; Recreation'!C49/'$ County by County'!L48</f>
        <v>47.815678172095282</v>
      </c>
      <c r="D49" s="91">
        <f>'Culture &amp; Recreation'!D49/'$ County by County'!L48</f>
        <v>0</v>
      </c>
      <c r="E49" s="91">
        <f>'Culture &amp; Recreation'!E49/'$ County by County'!L48</f>
        <v>0</v>
      </c>
      <c r="F49" s="91">
        <f>'Culture &amp; Recreation'!F49/'$ County by County'!L48</f>
        <v>0.63667963052989796</v>
      </c>
      <c r="G49" s="91">
        <f>'Culture &amp; Recreation'!G49/'$ County by County'!L48</f>
        <v>0</v>
      </c>
      <c r="H49" s="91">
        <f>'Culture &amp; Recreation'!H49/'$ County by County'!L48</f>
        <v>0</v>
      </c>
      <c r="I49" s="98">
        <f>'Culture &amp; Recreation'!I49/'$ County by County'!L48</f>
        <v>58.449781234807972</v>
      </c>
    </row>
    <row r="50" spans="1:9">
      <c r="A50" s="163" t="s">
        <v>74</v>
      </c>
      <c r="B50" s="91">
        <f>'Culture &amp; Recreation'!B50/'$ County by County'!L49</f>
        <v>0</v>
      </c>
      <c r="C50" s="91">
        <f>'Culture &amp; Recreation'!C50/'$ County by County'!L49</f>
        <v>37.125245836758303</v>
      </c>
      <c r="D50" s="91">
        <f>'Culture &amp; Recreation'!D50/'$ County by County'!L49</f>
        <v>3.9447103236216399</v>
      </c>
      <c r="E50" s="91">
        <f>'Culture &amp; Recreation'!E50/'$ County by County'!L49</f>
        <v>0</v>
      </c>
      <c r="F50" s="91">
        <f>'Culture &amp; Recreation'!F50/'$ County by County'!L49</f>
        <v>0</v>
      </c>
      <c r="G50" s="91">
        <f>'Culture &amp; Recreation'!G50/'$ County by County'!L49</f>
        <v>0</v>
      </c>
      <c r="H50" s="91">
        <f>'Culture &amp; Recreation'!H50/'$ County by County'!L49</f>
        <v>0</v>
      </c>
      <c r="I50" s="98">
        <f>'Culture &amp; Recreation'!I50/'$ County by County'!L49</f>
        <v>41.069956160379945</v>
      </c>
    </row>
    <row r="51" spans="1:9">
      <c r="A51" s="163" t="s">
        <v>75</v>
      </c>
      <c r="B51" s="91">
        <f>'Culture &amp; Recreation'!B51/'$ County by County'!L50</f>
        <v>25.044701937715853</v>
      </c>
      <c r="C51" s="91">
        <f>'Culture &amp; Recreation'!C51/'$ County by County'!L50</f>
        <v>34.883461586308627</v>
      </c>
      <c r="D51" s="91">
        <f>'Culture &amp; Recreation'!D51/'$ County by County'!L50</f>
        <v>0</v>
      </c>
      <c r="E51" s="91">
        <f>'Culture &amp; Recreation'!E51/'$ County by County'!L50</f>
        <v>6.6645725591948199</v>
      </c>
      <c r="F51" s="91">
        <f>'Culture &amp; Recreation'!F51/'$ County by County'!L50</f>
        <v>35.333967193303593</v>
      </c>
      <c r="G51" s="91">
        <f>'Culture &amp; Recreation'!G51/'$ County by County'!L50</f>
        <v>0</v>
      </c>
      <c r="H51" s="91">
        <f>'Culture &amp; Recreation'!H51/'$ County by County'!L50</f>
        <v>0</v>
      </c>
      <c r="I51" s="98">
        <f>'Culture &amp; Recreation'!I51/'$ County by County'!L50</f>
        <v>101.92670327652289</v>
      </c>
    </row>
    <row r="52" spans="1:9">
      <c r="A52" s="163" t="s">
        <v>76</v>
      </c>
      <c r="B52" s="91">
        <f>'Culture &amp; Recreation'!B52/'$ County by County'!L51</f>
        <v>30.950476754842505</v>
      </c>
      <c r="C52" s="91">
        <f>'Culture &amp; Recreation'!C52/'$ County by County'!L51</f>
        <v>56.765645507105361</v>
      </c>
      <c r="D52" s="91">
        <f>'Culture &amp; Recreation'!D52/'$ County by County'!L51</f>
        <v>0</v>
      </c>
      <c r="E52" s="91">
        <f>'Culture &amp; Recreation'!E52/'$ County by County'!L51</f>
        <v>0</v>
      </c>
      <c r="F52" s="91">
        <f>'Culture &amp; Recreation'!F52/'$ County by County'!L51</f>
        <v>0</v>
      </c>
      <c r="G52" s="91">
        <f>'Culture &amp; Recreation'!G52/'$ County by County'!L51</f>
        <v>0</v>
      </c>
      <c r="H52" s="91">
        <f>'Culture &amp; Recreation'!H52/'$ County by County'!L51</f>
        <v>0</v>
      </c>
      <c r="I52" s="98">
        <f>'Culture &amp; Recreation'!I52/'$ County by County'!L51</f>
        <v>87.716122261947859</v>
      </c>
    </row>
    <row r="53" spans="1:9">
      <c r="A53" s="163" t="s">
        <v>77</v>
      </c>
      <c r="B53" s="91">
        <f>'Culture &amp; Recreation'!B53/'$ County by County'!L52</f>
        <v>3.7981961958359451</v>
      </c>
      <c r="C53" s="91">
        <f>'Culture &amp; Recreation'!C53/'$ County by County'!L52</f>
        <v>28.299472621606498</v>
      </c>
      <c r="D53" s="91">
        <f>'Culture &amp; Recreation'!D53/'$ County by County'!L52</f>
        <v>0</v>
      </c>
      <c r="E53" s="91">
        <f>'Culture &amp; Recreation'!E53/'$ County by County'!L52</f>
        <v>0</v>
      </c>
      <c r="F53" s="91">
        <f>'Culture &amp; Recreation'!F53/'$ County by County'!L52</f>
        <v>0</v>
      </c>
      <c r="G53" s="91">
        <f>'Culture &amp; Recreation'!G53/'$ County by County'!L52</f>
        <v>0</v>
      </c>
      <c r="H53" s="91">
        <f>'Culture &amp; Recreation'!H53/'$ County by County'!L52</f>
        <v>0</v>
      </c>
      <c r="I53" s="98">
        <f>'Culture &amp; Recreation'!I53/'$ County by County'!L52</f>
        <v>32.09766881744244</v>
      </c>
    </row>
    <row r="54" spans="1:9">
      <c r="A54" s="163" t="s">
        <v>78</v>
      </c>
      <c r="B54" s="91">
        <f>'Culture &amp; Recreation'!B54/'$ County by County'!L53</f>
        <v>6.5916634355610118</v>
      </c>
      <c r="C54" s="91">
        <f>'Culture &amp; Recreation'!C54/'$ County by County'!L53</f>
        <v>24.54058875076273</v>
      </c>
      <c r="D54" s="91">
        <f>'Culture &amp; Recreation'!D54/'$ County by County'!L53</f>
        <v>0.52391624558343375</v>
      </c>
      <c r="E54" s="91">
        <f>'Culture &amp; Recreation'!E54/'$ County by County'!L53</f>
        <v>0</v>
      </c>
      <c r="F54" s="91">
        <f>'Culture &amp; Recreation'!F54/'$ County by County'!L53</f>
        <v>1.6456289637350404E-2</v>
      </c>
      <c r="G54" s="91">
        <f>'Culture &amp; Recreation'!G54/'$ County by County'!L53</f>
        <v>0</v>
      </c>
      <c r="H54" s="91">
        <f>'Culture &amp; Recreation'!H54/'$ County by County'!L53</f>
        <v>0</v>
      </c>
      <c r="I54" s="98">
        <f>'Culture &amp; Recreation'!I54/'$ County by County'!L53</f>
        <v>31.672624721544526</v>
      </c>
    </row>
    <row r="55" spans="1:9">
      <c r="A55" s="163" t="s">
        <v>79</v>
      </c>
      <c r="B55" s="91">
        <f>'Culture &amp; Recreation'!B55/'$ County by County'!L54</f>
        <v>2.438759455599302</v>
      </c>
      <c r="C55" s="91">
        <f>'Culture &amp; Recreation'!C55/'$ County by County'!L54</f>
        <v>22.045081576978593</v>
      </c>
      <c r="D55" s="91">
        <f>'Culture &amp; Recreation'!D55/'$ County by County'!L54</f>
        <v>0</v>
      </c>
      <c r="E55" s="91">
        <f>'Culture &amp; Recreation'!E55/'$ County by County'!L54</f>
        <v>0</v>
      </c>
      <c r="F55" s="91">
        <f>'Culture &amp; Recreation'!F55/'$ County by County'!L54</f>
        <v>0</v>
      </c>
      <c r="G55" s="91">
        <f>'Culture &amp; Recreation'!G55/'$ County by County'!L54</f>
        <v>0</v>
      </c>
      <c r="H55" s="91">
        <f>'Culture &amp; Recreation'!H55/'$ County by County'!L54</f>
        <v>0.68932584694209131</v>
      </c>
      <c r="I55" s="98">
        <f>'Culture &amp; Recreation'!I55/'$ County by County'!L54</f>
        <v>25.173166879519986</v>
      </c>
    </row>
    <row r="56" spans="1:9">
      <c r="A56" s="163" t="s">
        <v>80</v>
      </c>
      <c r="B56" s="91">
        <f>'Culture &amp; Recreation'!B56/'$ County by County'!L55</f>
        <v>9.8853175904668191</v>
      </c>
      <c r="C56" s="91">
        <f>'Culture &amp; Recreation'!C56/'$ County by County'!L55</f>
        <v>13.711435443314748</v>
      </c>
      <c r="D56" s="91">
        <f>'Culture &amp; Recreation'!D56/'$ County by County'!L55</f>
        <v>5.4662730950038263E-2</v>
      </c>
      <c r="E56" s="91">
        <f>'Culture &amp; Recreation'!E56/'$ County by County'!L55</f>
        <v>0</v>
      </c>
      <c r="F56" s="91">
        <f>'Culture &amp; Recreation'!F56/'$ County by County'!L55</f>
        <v>0</v>
      </c>
      <c r="G56" s="91">
        <f>'Culture &amp; Recreation'!G56/'$ County by County'!L55</f>
        <v>0</v>
      </c>
      <c r="H56" s="91">
        <f>'Culture &amp; Recreation'!H56/'$ County by County'!L55</f>
        <v>0</v>
      </c>
      <c r="I56" s="98">
        <f>'Culture &amp; Recreation'!I56/'$ County by County'!L55</f>
        <v>23.651415764731606</v>
      </c>
    </row>
    <row r="57" spans="1:9">
      <c r="A57" s="163" t="s">
        <v>81</v>
      </c>
      <c r="B57" s="91">
        <f>'Culture &amp; Recreation'!B57/'$ County by County'!L56</f>
        <v>25.993313453627319</v>
      </c>
      <c r="C57" s="91">
        <f>'Culture &amp; Recreation'!C57/'$ County by County'!L56</f>
        <v>61.448917136451691</v>
      </c>
      <c r="D57" s="91">
        <f>'Culture &amp; Recreation'!D57/'$ County by County'!L56</f>
        <v>64.56045970006312</v>
      </c>
      <c r="E57" s="91">
        <f>'Culture &amp; Recreation'!E57/'$ County by County'!L56</f>
        <v>0</v>
      </c>
      <c r="F57" s="91">
        <f>'Culture &amp; Recreation'!F57/'$ County by County'!L56</f>
        <v>2.5516008967633805</v>
      </c>
      <c r="G57" s="91">
        <f>'Culture &amp; Recreation'!G57/'$ County by County'!L56</f>
        <v>0</v>
      </c>
      <c r="H57" s="91">
        <f>'Culture &amp; Recreation'!H57/'$ County by County'!L56</f>
        <v>0</v>
      </c>
      <c r="I57" s="98">
        <f>'Culture &amp; Recreation'!I57/'$ County by County'!L56</f>
        <v>154.55429118690552</v>
      </c>
    </row>
    <row r="58" spans="1:9">
      <c r="A58" s="163" t="s">
        <v>82</v>
      </c>
      <c r="B58" s="91">
        <f>'Culture &amp; Recreation'!B58/'$ County by County'!L57</f>
        <v>22.865610111747987</v>
      </c>
      <c r="C58" s="91">
        <f>'Culture &amp; Recreation'!C58/'$ County by County'!L57</f>
        <v>76.065862771054384</v>
      </c>
      <c r="D58" s="91">
        <f>'Culture &amp; Recreation'!D58/'$ County by County'!L57</f>
        <v>0</v>
      </c>
      <c r="E58" s="91">
        <f>'Culture &amp; Recreation'!E58/'$ County by County'!L57</f>
        <v>0</v>
      </c>
      <c r="F58" s="91">
        <f>'Culture &amp; Recreation'!F58/'$ County by County'!L57</f>
        <v>3.6299683503900764</v>
      </c>
      <c r="G58" s="91">
        <f>'Culture &amp; Recreation'!G58/'$ County by County'!L57</f>
        <v>0</v>
      </c>
      <c r="H58" s="91">
        <f>'Culture &amp; Recreation'!H58/'$ County by County'!L57</f>
        <v>1.0890657653359495</v>
      </c>
      <c r="I58" s="98">
        <f>'Culture &amp; Recreation'!I58/'$ County by County'!L57</f>
        <v>103.6505069985284</v>
      </c>
    </row>
    <row r="59" spans="1:9">
      <c r="A59" s="163" t="s">
        <v>83</v>
      </c>
      <c r="B59" s="91">
        <f>'Culture &amp; Recreation'!B59/'$ County by County'!L58</f>
        <v>11.580402142418123</v>
      </c>
      <c r="C59" s="91">
        <f>'Culture &amp; Recreation'!C59/'$ County by County'!L58</f>
        <v>7.7910732578218749</v>
      </c>
      <c r="D59" s="91">
        <f>'Culture &amp; Recreation'!D59/'$ County by County'!L58</f>
        <v>0</v>
      </c>
      <c r="E59" s="91">
        <f>'Culture &amp; Recreation'!E59/'$ County by County'!L58</f>
        <v>0</v>
      </c>
      <c r="F59" s="91">
        <f>'Culture &amp; Recreation'!F59/'$ County by County'!L58</f>
        <v>0</v>
      </c>
      <c r="G59" s="91">
        <f>'Culture &amp; Recreation'!G59/'$ County by County'!L58</f>
        <v>0</v>
      </c>
      <c r="H59" s="91">
        <f>'Culture &amp; Recreation'!H59/'$ County by County'!L58</f>
        <v>0</v>
      </c>
      <c r="I59" s="98">
        <f>'Culture &amp; Recreation'!I59/'$ County by County'!L58</f>
        <v>19.371475400239998</v>
      </c>
    </row>
    <row r="60" spans="1:9">
      <c r="A60" s="163" t="s">
        <v>84</v>
      </c>
      <c r="B60" s="91">
        <f>'Culture &amp; Recreation'!B60/'$ County by County'!L59</f>
        <v>47.825209939596327</v>
      </c>
      <c r="C60" s="91">
        <f>'Culture &amp; Recreation'!C60/'$ County by County'!L59</f>
        <v>81.213561361292534</v>
      </c>
      <c r="D60" s="91">
        <f>'Culture &amp; Recreation'!D60/'$ County by County'!L59</f>
        <v>5.5938073957668317</v>
      </c>
      <c r="E60" s="91">
        <f>'Culture &amp; Recreation'!E60/'$ County by County'!L59</f>
        <v>5.44658694691352</v>
      </c>
      <c r="F60" s="91">
        <f>'Culture &amp; Recreation'!F60/'$ County by County'!L59</f>
        <v>0</v>
      </c>
      <c r="G60" s="91">
        <f>'Culture &amp; Recreation'!G60/'$ County by County'!L59</f>
        <v>0</v>
      </c>
      <c r="H60" s="91">
        <f>'Culture &amp; Recreation'!H60/'$ County by County'!L59</f>
        <v>0.97303688061680504</v>
      </c>
      <c r="I60" s="98">
        <f>'Culture &amp; Recreation'!I60/'$ County by County'!L59</f>
        <v>141.05220252418601</v>
      </c>
    </row>
    <row r="61" spans="1:9">
      <c r="A61" s="163" t="s">
        <v>85</v>
      </c>
      <c r="B61" s="91">
        <f>'Culture &amp; Recreation'!B61/'$ County by County'!L60</f>
        <v>14.287241317890654</v>
      </c>
      <c r="C61" s="91">
        <f>'Culture &amp; Recreation'!C61/'$ County by County'!L60</f>
        <v>20.809742345912213</v>
      </c>
      <c r="D61" s="91">
        <f>'Culture &amp; Recreation'!D61/'$ County by County'!L60</f>
        <v>0</v>
      </c>
      <c r="E61" s="91">
        <f>'Culture &amp; Recreation'!E61/'$ County by County'!L60</f>
        <v>0</v>
      </c>
      <c r="F61" s="91">
        <f>'Culture &amp; Recreation'!F61/'$ County by County'!L60</f>
        <v>0</v>
      </c>
      <c r="G61" s="91">
        <f>'Culture &amp; Recreation'!G61/'$ County by County'!L60</f>
        <v>0</v>
      </c>
      <c r="H61" s="91">
        <f>'Culture &amp; Recreation'!H61/'$ County by County'!L60</f>
        <v>4.2331135089729237</v>
      </c>
      <c r="I61" s="98">
        <f>'Culture &amp; Recreation'!I61/'$ County by County'!L60</f>
        <v>39.330097172775787</v>
      </c>
    </row>
    <row r="62" spans="1:9">
      <c r="A62" s="163" t="s">
        <v>86</v>
      </c>
      <c r="B62" s="91">
        <f>'Culture &amp; Recreation'!B62/'$ County by County'!L61</f>
        <v>26.210546810273406</v>
      </c>
      <c r="C62" s="91">
        <f>'Culture &amp; Recreation'!C62/'$ County by County'!L61</f>
        <v>7.9140596520298256</v>
      </c>
      <c r="D62" s="91">
        <f>'Culture &amp; Recreation'!D62/'$ County by County'!L61</f>
        <v>2.3021623860811928</v>
      </c>
      <c r="E62" s="91">
        <f>'Culture &amp; Recreation'!E62/'$ County by County'!L61</f>
        <v>0</v>
      </c>
      <c r="F62" s="91">
        <f>'Culture &amp; Recreation'!F62/'$ County by County'!L61</f>
        <v>0</v>
      </c>
      <c r="G62" s="91">
        <f>'Culture &amp; Recreation'!G62/'$ County by County'!L61</f>
        <v>0</v>
      </c>
      <c r="H62" s="91">
        <f>'Culture &amp; Recreation'!H62/'$ County by County'!L61</f>
        <v>0</v>
      </c>
      <c r="I62" s="98">
        <f>'Culture &amp; Recreation'!I62/'$ County by County'!L61</f>
        <v>36.426768848384427</v>
      </c>
    </row>
    <row r="63" spans="1:9">
      <c r="A63" s="163" t="s">
        <v>87</v>
      </c>
      <c r="B63" s="91">
        <f>'Culture &amp; Recreation'!B63/'$ County by County'!L62</f>
        <v>79.686663683150599</v>
      </c>
      <c r="C63" s="91">
        <f>'Culture &amp; Recreation'!C63/'$ County by County'!L62</f>
        <v>29.60854777355113</v>
      </c>
      <c r="D63" s="91">
        <f>'Culture &amp; Recreation'!D63/'$ County by County'!L62</f>
        <v>0.22255538151711793</v>
      </c>
      <c r="E63" s="91">
        <f>'Culture &amp; Recreation'!E63/'$ County by County'!L62</f>
        <v>0.27849630789885882</v>
      </c>
      <c r="F63" s="91">
        <f>'Culture &amp; Recreation'!F63/'$ County by County'!L62</f>
        <v>2.3152830610874915</v>
      </c>
      <c r="G63" s="91">
        <f>'Culture &amp; Recreation'!G63/'$ County by County'!L62</f>
        <v>0</v>
      </c>
      <c r="H63" s="91">
        <f>'Culture &amp; Recreation'!H63/'$ County by County'!L62</f>
        <v>0</v>
      </c>
      <c r="I63" s="98">
        <f>'Culture &amp; Recreation'!I63/'$ County by County'!L62</f>
        <v>112.11154620720519</v>
      </c>
    </row>
    <row r="64" spans="1:9">
      <c r="A64" s="163" t="s">
        <v>88</v>
      </c>
      <c r="B64" s="91">
        <f>'Culture &amp; Recreation'!B64/'$ County by County'!L63</f>
        <v>13.040278089257681</v>
      </c>
      <c r="C64" s="91">
        <f>'Culture &amp; Recreation'!C64/'$ County by County'!L63</f>
        <v>55.223861852433281</v>
      </c>
      <c r="D64" s="91">
        <f>'Culture &amp; Recreation'!D64/'$ County by County'!L63</f>
        <v>0.23902220228750842</v>
      </c>
      <c r="E64" s="91">
        <f>'Culture &amp; Recreation'!E64/'$ County by County'!L63</f>
        <v>1.3007400762502803E-2</v>
      </c>
      <c r="F64" s="91">
        <f>'Culture &amp; Recreation'!F64/'$ County by County'!L63</f>
        <v>14.049114151154967</v>
      </c>
      <c r="G64" s="91">
        <f>'Culture &amp; Recreation'!G64/'$ County by County'!L63</f>
        <v>0</v>
      </c>
      <c r="H64" s="91">
        <f>'Culture &amp; Recreation'!H64/'$ County by County'!L63</f>
        <v>0</v>
      </c>
      <c r="I64" s="98">
        <f>'Culture &amp; Recreation'!I64/'$ County by County'!L63</f>
        <v>82.565283695895943</v>
      </c>
    </row>
    <row r="65" spans="1:9">
      <c r="A65" s="163" t="s">
        <v>89</v>
      </c>
      <c r="B65" s="91">
        <f>'Culture &amp; Recreation'!B65/'$ County by County'!L64</f>
        <v>15.674358813569951</v>
      </c>
      <c r="C65" s="91">
        <f>'Culture &amp; Recreation'!C65/'$ County by County'!L64</f>
        <v>1.4451620994544427</v>
      </c>
      <c r="D65" s="91">
        <f>'Culture &amp; Recreation'!D65/'$ County by County'!L64</f>
        <v>0</v>
      </c>
      <c r="E65" s="91">
        <f>'Culture &amp; Recreation'!E65/'$ County by County'!L64</f>
        <v>1.8812315796074498E-2</v>
      </c>
      <c r="F65" s="91">
        <f>'Culture &amp; Recreation'!F65/'$ County by County'!L64</f>
        <v>0</v>
      </c>
      <c r="G65" s="91">
        <f>'Culture &amp; Recreation'!G65/'$ County by County'!L64</f>
        <v>1.4321188938358311</v>
      </c>
      <c r="H65" s="91">
        <f>'Culture &amp; Recreation'!H65/'$ County by County'!L64</f>
        <v>1.6327208879413055</v>
      </c>
      <c r="I65" s="98">
        <f>'Culture &amp; Recreation'!I65/'$ County by County'!L64</f>
        <v>20.203173010597606</v>
      </c>
    </row>
    <row r="66" spans="1:9">
      <c r="A66" s="163" t="s">
        <v>90</v>
      </c>
      <c r="B66" s="91">
        <f>'Culture &amp; Recreation'!B66/'$ County by County'!L65</f>
        <v>32.39147887391217</v>
      </c>
      <c r="C66" s="91">
        <f>'Culture &amp; Recreation'!C66/'$ County by County'!L65</f>
        <v>59.54633983244333</v>
      </c>
      <c r="D66" s="91">
        <f>'Culture &amp; Recreation'!D66/'$ County by County'!L65</f>
        <v>1.727283843295345</v>
      </c>
      <c r="E66" s="91">
        <f>'Culture &amp; Recreation'!E66/'$ County by County'!L65</f>
        <v>0.62661801090933411</v>
      </c>
      <c r="F66" s="91">
        <f>'Culture &amp; Recreation'!F66/'$ County by County'!L65</f>
        <v>19.465339459882884</v>
      </c>
      <c r="G66" s="91">
        <f>'Culture &amp; Recreation'!G66/'$ County by County'!L65</f>
        <v>0</v>
      </c>
      <c r="H66" s="91">
        <f>'Culture &amp; Recreation'!H66/'$ County by County'!L65</f>
        <v>2.6794738300169083</v>
      </c>
      <c r="I66" s="98">
        <f>'Culture &amp; Recreation'!I66/'$ County by County'!L65</f>
        <v>116.43653385045997</v>
      </c>
    </row>
    <row r="67" spans="1:9">
      <c r="A67" s="163" t="s">
        <v>91</v>
      </c>
      <c r="B67" s="91">
        <f>'Culture &amp; Recreation'!B67/'$ County by County'!L66</f>
        <v>11.49647434892977</v>
      </c>
      <c r="C67" s="91">
        <f>'Culture &amp; Recreation'!C67/'$ County by County'!L66</f>
        <v>29.637437713497761</v>
      </c>
      <c r="D67" s="91">
        <f>'Culture &amp; Recreation'!D67/'$ County by County'!L66</f>
        <v>4.3651947726346796</v>
      </c>
      <c r="E67" s="91">
        <f>'Culture &amp; Recreation'!E67/'$ County by County'!L66</f>
        <v>0</v>
      </c>
      <c r="F67" s="91">
        <f>'Culture &amp; Recreation'!F67/'$ County by County'!L66</f>
        <v>0</v>
      </c>
      <c r="G67" s="91">
        <f>'Culture &amp; Recreation'!G67/'$ County by County'!L66</f>
        <v>0</v>
      </c>
      <c r="H67" s="91">
        <f>'Culture &amp; Recreation'!H67/'$ County by County'!L66</f>
        <v>0</v>
      </c>
      <c r="I67" s="98">
        <f>'Culture &amp; Recreation'!I67/'$ County by County'!L66</f>
        <v>45.499106835062207</v>
      </c>
    </row>
    <row r="68" spans="1:9">
      <c r="A68" s="163" t="s">
        <v>92</v>
      </c>
      <c r="B68" s="91">
        <f>'Culture &amp; Recreation'!B68/'$ County by County'!L67</f>
        <v>12.878179507205097</v>
      </c>
      <c r="C68" s="91">
        <f>'Culture &amp; Recreation'!C68/'$ County by County'!L67</f>
        <v>35.082372398585015</v>
      </c>
      <c r="D68" s="91">
        <f>'Culture &amp; Recreation'!D68/'$ County by County'!L67</f>
        <v>0</v>
      </c>
      <c r="E68" s="91">
        <f>'Culture &amp; Recreation'!E68/'$ County by County'!L67</f>
        <v>0</v>
      </c>
      <c r="F68" s="91">
        <f>'Culture &amp; Recreation'!F68/'$ County by County'!L67</f>
        <v>0</v>
      </c>
      <c r="G68" s="91">
        <f>'Culture &amp; Recreation'!G68/'$ County by County'!L67</f>
        <v>0</v>
      </c>
      <c r="H68" s="91">
        <f>'Culture &amp; Recreation'!H68/'$ County by County'!L67</f>
        <v>0.22688779651153887</v>
      </c>
      <c r="I68" s="98">
        <f>'Culture &amp; Recreation'!I68/'$ County by County'!L67</f>
        <v>48.187439702301653</v>
      </c>
    </row>
    <row r="69" spans="1:9">
      <c r="A69" s="174" t="s">
        <v>93</v>
      </c>
      <c r="B69" s="92">
        <f>'Culture &amp; Recreation'!B69/'$ County by County'!L68</f>
        <v>20.104102461476884</v>
      </c>
      <c r="C69" s="92">
        <f>'Culture &amp; Recreation'!C69/'$ County by County'!L68</f>
        <v>2.8016810086051631E-2</v>
      </c>
      <c r="D69" s="92">
        <f>'Culture &amp; Recreation'!D69/'$ County by County'!L68</f>
        <v>0</v>
      </c>
      <c r="E69" s="92">
        <f>'Culture &amp; Recreation'!E69/'$ County by County'!L68</f>
        <v>4.2751650990594356</v>
      </c>
      <c r="F69" s="92">
        <f>'Culture &amp; Recreation'!F69/'$ County by County'!L68</f>
        <v>6.8514708825295179</v>
      </c>
      <c r="G69" s="92">
        <f>'Culture &amp; Recreation'!G69/'$ County by County'!L68</f>
        <v>0</v>
      </c>
      <c r="H69" s="92">
        <f>'Culture &amp; Recreation'!H69/'$ County by County'!L68</f>
        <v>0</v>
      </c>
      <c r="I69" s="99">
        <f>'Culture &amp; Recreation'!I69/'$ County by County'!L68</f>
        <v>31.25875525315189</v>
      </c>
    </row>
    <row r="70" spans="1:9">
      <c r="A70" s="175" t="s">
        <v>99</v>
      </c>
      <c r="B70" s="91">
        <f>'Culture &amp; Recreation'!B70/'$ County by County'!L69</f>
        <v>22.082672244705197</v>
      </c>
      <c r="C70" s="91">
        <f>'Culture &amp; Recreation'!C70/'$ County by County'!L69</f>
        <v>41.811341524580328</v>
      </c>
      <c r="D70" s="91">
        <f>'Culture &amp; Recreation'!D70/'$ County by County'!L69</f>
        <v>3.4988366610620059</v>
      </c>
      <c r="E70" s="91">
        <f>'Culture &amp; Recreation'!E70/'$ County by County'!L69</f>
        <v>0.61409313604641091</v>
      </c>
      <c r="F70" s="91">
        <f>'Culture &amp; Recreation'!F70/'$ County by County'!L69</f>
        <v>9.0539808794529932</v>
      </c>
      <c r="G70" s="91">
        <f>'Culture &amp; Recreation'!G70/'$ County by County'!L69</f>
        <v>1.1149112323083877E-3</v>
      </c>
      <c r="H70" s="91">
        <f>'Culture &amp; Recreation'!H70/'$ County by County'!L69</f>
        <v>5.7492494437892496</v>
      </c>
      <c r="I70" s="98">
        <f>'Culture &amp; Recreation'!I70/'$ County by County'!L69</f>
        <v>82.811288800868496</v>
      </c>
    </row>
  </sheetData>
  <mergeCells count="1">
    <mergeCell ref="A1:I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1851B-19F7-4702-B9E9-B045D465B679}">
  <dimension ref="A1:C71"/>
  <sheetViews>
    <sheetView workbookViewId="0">
      <selection activeCell="B3" sqref="B3"/>
    </sheetView>
  </sheetViews>
  <sheetFormatPr defaultRowHeight="15"/>
  <cols>
    <col min="1" max="1" width="16.140625" customWidth="1"/>
    <col min="2" max="2" width="32.5703125" customWidth="1"/>
  </cols>
  <sheetData>
    <row r="1" spans="1:3" ht="15.75">
      <c r="A1" s="202" t="s">
        <v>8</v>
      </c>
      <c r="B1" s="202"/>
    </row>
    <row r="2" spans="1:3">
      <c r="A2" s="187" t="s">
        <v>25</v>
      </c>
      <c r="B2" s="189" t="s">
        <v>110</v>
      </c>
    </row>
    <row r="3" spans="1:3">
      <c r="A3" s="1" t="s">
        <v>27</v>
      </c>
      <c r="B3" s="94">
        <v>57051859</v>
      </c>
      <c r="C3" s="95"/>
    </row>
    <row r="4" spans="1:3">
      <c r="A4" s="1" t="s">
        <v>28</v>
      </c>
      <c r="B4" s="94">
        <v>7627720</v>
      </c>
      <c r="C4" s="95"/>
    </row>
    <row r="5" spans="1:3">
      <c r="A5" s="1" t="s">
        <v>29</v>
      </c>
      <c r="B5" s="94">
        <v>13970657</v>
      </c>
      <c r="C5" s="95"/>
    </row>
    <row r="6" spans="1:3">
      <c r="A6" s="1" t="s">
        <v>30</v>
      </c>
      <c r="B6" s="94">
        <v>11852835</v>
      </c>
      <c r="C6" s="95"/>
    </row>
    <row r="7" spans="1:3">
      <c r="A7" s="1" t="s">
        <v>31</v>
      </c>
      <c r="B7" s="94">
        <v>99847453</v>
      </c>
      <c r="C7" s="95"/>
    </row>
    <row r="8" spans="1:3">
      <c r="A8" s="1" t="s">
        <v>32</v>
      </c>
      <c r="B8" s="94">
        <v>490723000</v>
      </c>
      <c r="C8" s="95"/>
    </row>
    <row r="9" spans="1:3">
      <c r="A9" s="1" t="s">
        <v>33</v>
      </c>
      <c r="B9" s="94">
        <v>622523</v>
      </c>
      <c r="C9" s="95"/>
    </row>
    <row r="10" spans="1:3">
      <c r="A10" s="1" t="s">
        <v>34</v>
      </c>
      <c r="B10" s="94">
        <v>98966757</v>
      </c>
      <c r="C10" s="95"/>
    </row>
    <row r="11" spans="1:3">
      <c r="A11" s="1" t="s">
        <v>35</v>
      </c>
      <c r="B11" s="94">
        <v>18685748</v>
      </c>
      <c r="C11" s="95"/>
    </row>
    <row r="12" spans="1:3">
      <c r="A12" s="1" t="s">
        <v>36</v>
      </c>
      <c r="B12" s="94">
        <v>30503476</v>
      </c>
      <c r="C12" s="95"/>
    </row>
    <row r="13" spans="1:3">
      <c r="A13" s="1" t="s">
        <v>37</v>
      </c>
      <c r="B13" s="94">
        <v>201072792</v>
      </c>
      <c r="C13" s="95"/>
    </row>
    <row r="14" spans="1:3">
      <c r="A14" s="1" t="s">
        <v>38</v>
      </c>
      <c r="B14" s="94">
        <v>34517057</v>
      </c>
      <c r="C14" s="95"/>
    </row>
    <row r="15" spans="1:3">
      <c r="A15" s="1" t="s">
        <v>39</v>
      </c>
      <c r="B15" s="94">
        <v>7723494</v>
      </c>
      <c r="C15" s="95"/>
    </row>
    <row r="16" spans="1:3">
      <c r="A16" s="1" t="s">
        <v>40</v>
      </c>
      <c r="B16" s="94">
        <v>1124953</v>
      </c>
      <c r="C16" s="95"/>
    </row>
    <row r="17" spans="1:3">
      <c r="A17" s="64" t="s">
        <v>41</v>
      </c>
      <c r="B17" s="192">
        <v>526739863</v>
      </c>
      <c r="C17" s="95"/>
    </row>
    <row r="18" spans="1:3">
      <c r="A18" s="1" t="s">
        <v>42</v>
      </c>
      <c r="B18" s="94">
        <v>28665516</v>
      </c>
      <c r="C18" s="95"/>
    </row>
    <row r="19" spans="1:3">
      <c r="A19" s="1" t="s">
        <v>43</v>
      </c>
      <c r="B19" s="94">
        <v>11117985</v>
      </c>
      <c r="C19" s="95"/>
    </row>
    <row r="20" spans="1:3">
      <c r="A20" s="1" t="s">
        <v>44</v>
      </c>
      <c r="B20" s="94">
        <v>3068862</v>
      </c>
      <c r="C20" s="95"/>
    </row>
    <row r="21" spans="1:3">
      <c r="A21" s="1" t="s">
        <v>45</v>
      </c>
      <c r="B21" s="94">
        <v>19697917</v>
      </c>
      <c r="C21" s="95"/>
    </row>
    <row r="22" spans="1:3">
      <c r="A22" s="1" t="s">
        <v>46</v>
      </c>
      <c r="B22" s="94">
        <v>551507</v>
      </c>
      <c r="C22" s="95"/>
    </row>
    <row r="23" spans="1:3">
      <c r="A23" s="1" t="s">
        <v>47</v>
      </c>
      <c r="B23" s="94">
        <v>2169339</v>
      </c>
      <c r="C23" s="95"/>
    </row>
    <row r="24" spans="1:3">
      <c r="A24" s="1" t="s">
        <v>48</v>
      </c>
      <c r="B24" s="94">
        <v>4835179</v>
      </c>
      <c r="C24" s="95"/>
    </row>
    <row r="25" spans="1:3">
      <c r="A25" s="1" t="s">
        <v>49</v>
      </c>
      <c r="B25" s="94">
        <v>637462</v>
      </c>
      <c r="C25" s="95"/>
    </row>
    <row r="26" spans="1:3">
      <c r="A26" s="1" t="s">
        <v>50</v>
      </c>
      <c r="B26" s="94">
        <v>2464032</v>
      </c>
      <c r="C26" s="95"/>
    </row>
    <row r="27" spans="1:3">
      <c r="A27" s="1" t="s">
        <v>51</v>
      </c>
      <c r="B27" s="94">
        <v>17432202</v>
      </c>
      <c r="C27" s="95"/>
    </row>
    <row r="28" spans="1:3">
      <c r="A28" s="1" t="s">
        <v>52</v>
      </c>
      <c r="B28" s="94">
        <v>15536333</v>
      </c>
      <c r="C28" s="95"/>
    </row>
    <row r="29" spans="1:3">
      <c r="A29" s="1" t="s">
        <v>53</v>
      </c>
      <c r="B29" s="94">
        <v>1636066</v>
      </c>
      <c r="C29" s="95"/>
    </row>
    <row r="30" spans="1:3">
      <c r="A30" s="1" t="s">
        <v>54</v>
      </c>
      <c r="B30" s="94">
        <v>874248118</v>
      </c>
      <c r="C30" s="95"/>
    </row>
    <row r="31" spans="1:3">
      <c r="A31" s="1" t="s">
        <v>55</v>
      </c>
      <c r="B31" s="94">
        <v>1438688</v>
      </c>
      <c r="C31" s="95"/>
    </row>
    <row r="32" spans="1:3">
      <c r="A32" s="1" t="s">
        <v>56</v>
      </c>
      <c r="B32" s="94">
        <v>14453902</v>
      </c>
      <c r="C32" s="95"/>
    </row>
    <row r="33" spans="1:3">
      <c r="A33" s="1" t="s">
        <v>57</v>
      </c>
      <c r="B33" s="94">
        <v>14843119</v>
      </c>
      <c r="C33" s="95"/>
    </row>
    <row r="34" spans="1:3">
      <c r="A34" s="1" t="s">
        <v>58</v>
      </c>
      <c r="B34" s="94">
        <v>8256305</v>
      </c>
      <c r="C34" s="95"/>
    </row>
    <row r="35" spans="1:3">
      <c r="A35" s="1" t="s">
        <v>59</v>
      </c>
      <c r="B35" s="94">
        <v>3638290</v>
      </c>
      <c r="C35" s="95"/>
    </row>
    <row r="36" spans="1:3">
      <c r="A36" s="1" t="s">
        <v>60</v>
      </c>
      <c r="B36" s="94">
        <v>34292856</v>
      </c>
      <c r="C36" s="95"/>
    </row>
    <row r="37" spans="1:3">
      <c r="A37" s="1" t="s">
        <v>61</v>
      </c>
      <c r="B37" s="94">
        <v>185080897</v>
      </c>
      <c r="C37" s="95"/>
    </row>
    <row r="38" spans="1:3">
      <c r="A38" s="1" t="s">
        <v>62</v>
      </c>
      <c r="B38" s="94">
        <v>109176748</v>
      </c>
      <c r="C38" s="95"/>
    </row>
    <row r="39" spans="1:3">
      <c r="A39" s="1" t="s">
        <v>63</v>
      </c>
      <c r="B39" s="94">
        <v>2159307</v>
      </c>
      <c r="C39" s="95"/>
    </row>
    <row r="40" spans="1:3">
      <c r="A40" s="1" t="s">
        <v>64</v>
      </c>
      <c r="B40" s="94">
        <v>1359156</v>
      </c>
      <c r="C40" s="95"/>
    </row>
    <row r="41" spans="1:3">
      <c r="A41" s="1" t="s">
        <v>65</v>
      </c>
      <c r="B41" s="94">
        <v>15483588</v>
      </c>
      <c r="C41" s="95"/>
    </row>
    <row r="42" spans="1:3">
      <c r="A42" s="1" t="s">
        <v>66</v>
      </c>
      <c r="B42" s="94">
        <v>134850000</v>
      </c>
      <c r="C42" s="95"/>
    </row>
    <row r="43" spans="1:3">
      <c r="A43" s="1" t="s">
        <v>67</v>
      </c>
      <c r="B43" s="94">
        <v>50933347</v>
      </c>
      <c r="C43" s="95"/>
    </row>
    <row r="44" spans="1:3">
      <c r="A44" s="1" t="s">
        <v>68</v>
      </c>
      <c r="B44" s="94">
        <v>13108716</v>
      </c>
      <c r="C44" s="95"/>
    </row>
    <row r="45" spans="1:3">
      <c r="A45" s="1" t="s">
        <v>69</v>
      </c>
      <c r="B45" s="94">
        <v>1531371440</v>
      </c>
      <c r="C45" s="95"/>
    </row>
    <row r="46" spans="1:3">
      <c r="A46" s="1" t="s">
        <v>70</v>
      </c>
      <c r="B46" s="94">
        <v>94915430</v>
      </c>
      <c r="C46" s="95"/>
    </row>
    <row r="47" spans="1:3">
      <c r="A47" s="1" t="s">
        <v>71</v>
      </c>
      <c r="B47" s="94">
        <v>25928961</v>
      </c>
      <c r="C47" s="95"/>
    </row>
    <row r="48" spans="1:3">
      <c r="A48" s="1" t="s">
        <v>72</v>
      </c>
      <c r="B48" s="94">
        <v>8510734</v>
      </c>
      <c r="C48" s="95"/>
    </row>
    <row r="49" spans="1:3">
      <c r="A49" s="1" t="s">
        <v>73</v>
      </c>
      <c r="B49" s="94">
        <v>4123350</v>
      </c>
      <c r="C49" s="95"/>
    </row>
    <row r="50" spans="1:3">
      <c r="A50" s="1" t="s">
        <v>74</v>
      </c>
      <c r="B50" s="94">
        <v>958982871</v>
      </c>
      <c r="C50" s="95"/>
    </row>
    <row r="51" spans="1:3">
      <c r="A51" s="1" t="s">
        <v>75</v>
      </c>
      <c r="B51" s="94">
        <v>90753658</v>
      </c>
      <c r="C51" s="95"/>
    </row>
    <row r="52" spans="1:3">
      <c r="A52" s="1" t="s">
        <v>76</v>
      </c>
      <c r="B52" s="94">
        <v>275755658</v>
      </c>
      <c r="C52" s="95"/>
    </row>
    <row r="53" spans="1:3">
      <c r="A53" s="1" t="s">
        <v>77</v>
      </c>
      <c r="B53" s="94">
        <v>147167069</v>
      </c>
      <c r="C53" s="95"/>
    </row>
    <row r="54" spans="1:3">
      <c r="A54" s="1" t="s">
        <v>78</v>
      </c>
      <c r="B54" s="94">
        <v>25665699</v>
      </c>
      <c r="C54" s="95"/>
    </row>
    <row r="55" spans="1:3">
      <c r="A55" s="1" t="s">
        <v>79</v>
      </c>
      <c r="B55" s="94">
        <v>34120509</v>
      </c>
      <c r="C55" s="95"/>
    </row>
    <row r="56" spans="1:3">
      <c r="A56" s="1" t="s">
        <v>80</v>
      </c>
      <c r="B56" s="94">
        <v>5091512</v>
      </c>
      <c r="C56" s="95"/>
    </row>
    <row r="57" spans="1:3">
      <c r="A57" s="1" t="s">
        <v>81</v>
      </c>
      <c r="B57" s="94">
        <v>46707592</v>
      </c>
      <c r="C57" s="95"/>
    </row>
    <row r="58" spans="1:3">
      <c r="A58" s="1" t="s">
        <v>82</v>
      </c>
      <c r="B58" s="94">
        <v>90551675</v>
      </c>
      <c r="C58" s="95"/>
    </row>
    <row r="59" spans="1:3">
      <c r="A59" s="1" t="s">
        <v>83</v>
      </c>
      <c r="B59" s="94">
        <v>12249875</v>
      </c>
      <c r="C59" s="95"/>
    </row>
    <row r="60" spans="1:3">
      <c r="A60" s="1" t="s">
        <v>84</v>
      </c>
      <c r="B60" s="94">
        <v>240677022</v>
      </c>
      <c r="C60" s="95"/>
    </row>
    <row r="61" spans="1:3">
      <c r="A61" s="1" t="s">
        <v>85</v>
      </c>
      <c r="B61" s="94">
        <v>17921189</v>
      </c>
      <c r="C61" s="95"/>
    </row>
    <row r="62" spans="1:3">
      <c r="A62" s="1" t="s">
        <v>86</v>
      </c>
      <c r="B62" s="94">
        <v>22083897</v>
      </c>
      <c r="C62" s="95"/>
    </row>
    <row r="63" spans="1:3">
      <c r="A63" s="1" t="s">
        <v>87</v>
      </c>
      <c r="B63" s="94">
        <v>15258998</v>
      </c>
      <c r="C63" s="95"/>
    </row>
    <row r="64" spans="1:3">
      <c r="A64" s="1" t="s">
        <v>88</v>
      </c>
      <c r="B64" s="94">
        <v>12509702</v>
      </c>
      <c r="C64" s="95"/>
    </row>
    <row r="65" spans="1:3">
      <c r="A65" s="1" t="s">
        <v>89</v>
      </c>
      <c r="B65" s="94">
        <v>758582</v>
      </c>
      <c r="C65" s="95"/>
    </row>
    <row r="66" spans="1:3">
      <c r="A66" s="1" t="s">
        <v>90</v>
      </c>
      <c r="B66" s="94">
        <v>90554459</v>
      </c>
      <c r="C66" s="95"/>
    </row>
    <row r="67" spans="1:3">
      <c r="A67" s="1" t="s">
        <v>91</v>
      </c>
      <c r="B67" s="94">
        <v>27230970</v>
      </c>
      <c r="C67" s="95"/>
    </row>
    <row r="68" spans="1:3">
      <c r="A68" s="1" t="s">
        <v>92</v>
      </c>
      <c r="B68" s="94">
        <v>19527339</v>
      </c>
      <c r="C68" s="95"/>
    </row>
    <row r="69" spans="1:3">
      <c r="A69" s="180" t="s">
        <v>93</v>
      </c>
      <c r="B69" s="193">
        <v>2766684</v>
      </c>
      <c r="C69" s="95"/>
    </row>
    <row r="70" spans="1:3">
      <c r="A70" s="64" t="s">
        <v>99</v>
      </c>
      <c r="B70" s="192">
        <v>6973350499</v>
      </c>
      <c r="C70" s="95"/>
    </row>
    <row r="71" spans="1:3">
      <c r="A71" s="95"/>
    </row>
  </sheetData>
  <mergeCells count="1">
    <mergeCell ref="A1:B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2FC11-63F5-4742-BD51-312B0FC93E31}">
  <dimension ref="A1:B70"/>
  <sheetViews>
    <sheetView workbookViewId="0">
      <selection activeCell="H58" sqref="H58"/>
    </sheetView>
  </sheetViews>
  <sheetFormatPr defaultRowHeight="15"/>
  <cols>
    <col min="1" max="1" width="13.7109375" customWidth="1"/>
    <col min="2" max="2" width="29.42578125" customWidth="1"/>
  </cols>
  <sheetData>
    <row r="1" spans="1:2" ht="35.25" customHeight="1">
      <c r="A1" s="203" t="s">
        <v>173</v>
      </c>
      <c r="B1" s="203"/>
    </row>
    <row r="2" spans="1:2">
      <c r="A2" s="165" t="s">
        <v>25</v>
      </c>
      <c r="B2" s="168" t="s">
        <v>110</v>
      </c>
    </row>
    <row r="3" spans="1:2">
      <c r="A3" s="1" t="s">
        <v>27</v>
      </c>
      <c r="B3" s="75">
        <f>'Other Uses and Non-Operating'!B3/'$ County by County'!L2</f>
        <v>219.42769506505695</v>
      </c>
    </row>
    <row r="4" spans="1:2">
      <c r="A4" s="1" t="s">
        <v>28</v>
      </c>
      <c r="B4" s="75">
        <f>'Other Uses and Non-Operating'!B4/'$ County by County'!L3</f>
        <v>280.52370269574493</v>
      </c>
    </row>
    <row r="5" spans="1:2">
      <c r="A5" s="1" t="s">
        <v>29</v>
      </c>
      <c r="B5" s="75">
        <f>'Other Uses and Non-Operating'!B5/'$ County by County'!L4</f>
        <v>78.126926518286538</v>
      </c>
    </row>
    <row r="6" spans="1:2">
      <c r="A6" s="1" t="s">
        <v>30</v>
      </c>
      <c r="B6" s="75">
        <f>'Other Uses and Non-Operating'!B6/'$ County by County'!L5</f>
        <v>428.79802474495335</v>
      </c>
    </row>
    <row r="7" spans="1:2">
      <c r="A7" s="1" t="s">
        <v>31</v>
      </c>
      <c r="B7" s="75">
        <f>'Other Uses and Non-Operating'!B7/'$ County by County'!L6</f>
        <v>173.58404654987473</v>
      </c>
    </row>
    <row r="8" spans="1:2">
      <c r="A8" s="1" t="s">
        <v>32</v>
      </c>
      <c r="B8" s="75">
        <f>'Other Uses and Non-Operating'!B8/'$ County by County'!L7</f>
        <v>261.86278328895338</v>
      </c>
    </row>
    <row r="9" spans="1:2">
      <c r="A9" s="1" t="s">
        <v>33</v>
      </c>
      <c r="B9" s="75">
        <f>'Other Uses and Non-Operating'!B9/'$ County by County'!L8</f>
        <v>41.498766748883405</v>
      </c>
    </row>
    <row r="10" spans="1:2">
      <c r="A10" s="1" t="s">
        <v>34</v>
      </c>
      <c r="B10" s="75">
        <f>'Other Uses and Non-Operating'!B10/'$ County by County'!L9</f>
        <v>572.98956113941642</v>
      </c>
    </row>
    <row r="11" spans="1:2">
      <c r="A11" s="1" t="s">
        <v>35</v>
      </c>
      <c r="B11" s="75">
        <f>'Other Uses and Non-Operating'!B11/'$ County by County'!L10</f>
        <v>129.9417111146654</v>
      </c>
    </row>
    <row r="12" spans="1:2">
      <c r="A12" s="1" t="s">
        <v>36</v>
      </c>
      <c r="B12" s="75">
        <f>'Other Uses and Non-Operating'!B12/'$ County by County'!L11</f>
        <v>146.26527099146963</v>
      </c>
    </row>
    <row r="13" spans="1:2">
      <c r="A13" s="1" t="s">
        <v>37</v>
      </c>
      <c r="B13" s="75">
        <f>'Other Uses and Non-Operating'!B13/'$ County by County'!L12</f>
        <v>562.48857806249475</v>
      </c>
    </row>
    <row r="14" spans="1:2">
      <c r="A14" s="1" t="s">
        <v>38</v>
      </c>
      <c r="B14" s="75">
        <f>'Other Uses and Non-Operating'!B14/'$ County by County'!L13</f>
        <v>500.66079224866917</v>
      </c>
    </row>
    <row r="15" spans="1:2">
      <c r="A15" s="1" t="s">
        <v>39</v>
      </c>
      <c r="B15" s="75">
        <f>'Other Uses and Non-Operating'!B15/'$ County by County'!L14</f>
        <v>216.82417674967013</v>
      </c>
    </row>
    <row r="16" spans="1:2">
      <c r="A16" s="1" t="s">
        <v>40</v>
      </c>
      <c r="B16" s="75">
        <f>'Other Uses and Non-Operating'!B16/'$ County by County'!L15</f>
        <v>67.257742436924545</v>
      </c>
    </row>
    <row r="17" spans="1:2">
      <c r="A17" s="64" t="s">
        <v>41</v>
      </c>
      <c r="B17" s="75">
        <f>'Other Uses and Non-Operating'!B17/'$ County by County'!L16</f>
        <v>562.26908415891785</v>
      </c>
    </row>
    <row r="18" spans="1:2">
      <c r="A18" s="1" t="s">
        <v>42</v>
      </c>
      <c r="B18" s="75">
        <f>'Other Uses and Non-Operating'!B18/'$ County by County'!L17</f>
        <v>91.471773974810219</v>
      </c>
    </row>
    <row r="19" spans="1:2">
      <c r="A19" s="1" t="s">
        <v>43</v>
      </c>
      <c r="B19" s="75">
        <f>'Other Uses and Non-Operating'!B19/'$ County by County'!L18</f>
        <v>105.72748366727845</v>
      </c>
    </row>
    <row r="20" spans="1:2">
      <c r="A20" s="1" t="s">
        <v>44</v>
      </c>
      <c r="B20" s="75">
        <f>'Other Uses and Non-Operating'!B20/'$ County by County'!L19</f>
        <v>252.35276704218404</v>
      </c>
    </row>
    <row r="21" spans="1:2">
      <c r="A21" s="1" t="s">
        <v>45</v>
      </c>
      <c r="B21" s="75">
        <f>'Other Uses and Non-Operating'!B21/'$ County by County'!L20</f>
        <v>408.13702007749208</v>
      </c>
    </row>
    <row r="22" spans="1:2">
      <c r="A22" s="1" t="s">
        <v>46</v>
      </c>
      <c r="B22" s="75">
        <f>'Other Uses and Non-Operating'!B22/'$ County by County'!L21</f>
        <v>32.019681839294009</v>
      </c>
    </row>
    <row r="23" spans="1:2">
      <c r="A23" s="1" t="s">
        <v>47</v>
      </c>
      <c r="B23" s="75">
        <f>'Other Uses and Non-Operating'!B23/'$ County by County'!L22</f>
        <v>165.76289447543363</v>
      </c>
    </row>
    <row r="24" spans="1:2">
      <c r="A24" s="1" t="s">
        <v>48</v>
      </c>
      <c r="B24" s="75">
        <f>'Other Uses and Non-Operating'!B24/'$ County by County'!L23</f>
        <v>296.69135423697611</v>
      </c>
    </row>
    <row r="25" spans="1:2">
      <c r="A25" s="1" t="s">
        <v>49</v>
      </c>
      <c r="B25" s="75">
        <f>'Other Uses and Non-Operating'!B25/'$ County by County'!L24</f>
        <v>43.474186728500307</v>
      </c>
    </row>
    <row r="26" spans="1:2">
      <c r="A26" s="1" t="s">
        <v>50</v>
      </c>
      <c r="B26" s="75">
        <f>'Other Uses and Non-Operating'!B26/'$ County by County'!L25</f>
        <v>89.842922774010063</v>
      </c>
    </row>
    <row r="27" spans="1:2">
      <c r="A27" s="1" t="s">
        <v>51</v>
      </c>
      <c r="B27" s="75">
        <f>'Other Uses and Non-Operating'!B27/'$ County by County'!L26</f>
        <v>446.32721407174131</v>
      </c>
    </row>
    <row r="28" spans="1:2">
      <c r="A28" s="1" t="s">
        <v>52</v>
      </c>
      <c r="B28" s="75">
        <f>'Other Uses and Non-Operating'!B28/'$ County by County'!L27</f>
        <v>85.41984913295434</v>
      </c>
    </row>
    <row r="29" spans="1:2">
      <c r="A29" s="1" t="s">
        <v>53</v>
      </c>
      <c r="B29" s="75">
        <f>'Other Uses and Non-Operating'!B29/'$ County by County'!L28</f>
        <v>16.01819107482034</v>
      </c>
    </row>
    <row r="30" spans="1:2">
      <c r="A30" s="1" t="s">
        <v>54</v>
      </c>
      <c r="B30" s="75">
        <f>'Other Uses and Non-Operating'!B30/'$ County by County'!L29</f>
        <v>633.83372024400751</v>
      </c>
    </row>
    <row r="31" spans="1:2">
      <c r="A31" s="1" t="s">
        <v>55</v>
      </c>
      <c r="B31" s="75">
        <f>'Other Uses and Non-Operating'!B31/'$ County by County'!L30</f>
        <v>71.186937159821866</v>
      </c>
    </row>
    <row r="32" spans="1:2">
      <c r="A32" s="1" t="s">
        <v>56</v>
      </c>
      <c r="B32" s="75">
        <f>'Other Uses and Non-Operating'!B32/'$ County by County'!L31</f>
        <v>97.030799801291607</v>
      </c>
    </row>
    <row r="33" spans="1:2">
      <c r="A33" s="1" t="s">
        <v>57</v>
      </c>
      <c r="B33" s="75">
        <f>'Other Uses and Non-Operating'!B33/'$ County by County'!L32</f>
        <v>294.40118608433494</v>
      </c>
    </row>
    <row r="34" spans="1:2">
      <c r="A34" s="1" t="s">
        <v>58</v>
      </c>
      <c r="B34" s="75">
        <f>'Other Uses and Non-Operating'!B34/'$ County by County'!L33</f>
        <v>565.0746013277668</v>
      </c>
    </row>
    <row r="35" spans="1:2">
      <c r="A35" s="1" t="s">
        <v>59</v>
      </c>
      <c r="B35" s="75">
        <f>'Other Uses and Non-Operating'!B35/'$ County by County'!L34</f>
        <v>429.09423281047293</v>
      </c>
    </row>
    <row r="36" spans="1:2">
      <c r="A36" s="1" t="s">
        <v>60</v>
      </c>
      <c r="B36" s="75">
        <f>'Other Uses and Non-Operating'!B36/'$ County by County'!L35</f>
        <v>103.37767541691285</v>
      </c>
    </row>
    <row r="37" spans="1:2">
      <c r="A37" s="1" t="s">
        <v>61</v>
      </c>
      <c r="B37" s="75">
        <f>'Other Uses and Non-Operating'!B37/'$ County by County'!L36</f>
        <v>264.9812117376888</v>
      </c>
    </row>
    <row r="38" spans="1:2">
      <c r="A38" s="1" t="s">
        <v>62</v>
      </c>
      <c r="B38" s="75">
        <f>'Other Uses and Non-Operating'!B38/'$ County by County'!L37</f>
        <v>379.21892052421163</v>
      </c>
    </row>
    <row r="39" spans="1:2">
      <c r="A39" s="1" t="s">
        <v>63</v>
      </c>
      <c r="B39" s="75">
        <f>'Other Uses and Non-Operating'!B39/'$ County by County'!L38</f>
        <v>52.646763379251496</v>
      </c>
    </row>
    <row r="40" spans="1:2">
      <c r="A40" s="1" t="s">
        <v>64</v>
      </c>
      <c r="B40" s="75">
        <f>'Other Uses and Non-Operating'!B40/'$ County by County'!L39</f>
        <v>155.88439041174448</v>
      </c>
    </row>
    <row r="41" spans="1:2">
      <c r="A41" s="1" t="s">
        <v>65</v>
      </c>
      <c r="B41" s="75">
        <f>'Other Uses and Non-Operating'!B41/'$ County by County'!L40</f>
        <v>799.07044434122929</v>
      </c>
    </row>
    <row r="42" spans="1:2">
      <c r="A42" s="1" t="s">
        <v>66</v>
      </c>
      <c r="B42" s="75">
        <f>'Other Uses and Non-Operating'!B42/'$ County by County'!L41</f>
        <v>365.66318312715913</v>
      </c>
    </row>
    <row r="43" spans="1:2">
      <c r="A43" s="1" t="s">
        <v>67</v>
      </c>
      <c r="B43" s="75">
        <f>'Other Uses and Non-Operating'!B43/'$ County by County'!L42</f>
        <v>145.82925670046126</v>
      </c>
    </row>
    <row r="44" spans="1:2">
      <c r="A44" s="1" t="s">
        <v>68</v>
      </c>
      <c r="B44" s="75">
        <f>'Other Uses and Non-Operating'!B44/'$ County by County'!L43</f>
        <v>85.665564428644245</v>
      </c>
    </row>
    <row r="45" spans="1:2">
      <c r="A45" s="1" t="s">
        <v>69</v>
      </c>
      <c r="B45" s="75">
        <f>'Other Uses and Non-Operating'!B45/'$ County by County'!L44</f>
        <v>558.26409220242101</v>
      </c>
    </row>
    <row r="46" spans="1:2">
      <c r="A46" s="1" t="s">
        <v>70</v>
      </c>
      <c r="B46" s="75">
        <f>'Other Uses and Non-Operating'!B46/'$ County by County'!L45</f>
        <v>1234.4474502204478</v>
      </c>
    </row>
    <row r="47" spans="1:2">
      <c r="A47" s="1" t="s">
        <v>71</v>
      </c>
      <c r="B47" s="75">
        <f>'Other Uses and Non-Operating'!B47/'$ County by County'!L46</f>
        <v>322.27504474495379</v>
      </c>
    </row>
    <row r="48" spans="1:2">
      <c r="A48" s="1" t="s">
        <v>72</v>
      </c>
      <c r="B48" s="75">
        <f>'Other Uses and Non-Operating'!B48/'$ County by County'!L47</f>
        <v>43.535838516942214</v>
      </c>
    </row>
    <row r="49" spans="1:2">
      <c r="A49" s="1" t="s">
        <v>73</v>
      </c>
      <c r="B49" s="75">
        <f>'Other Uses and Non-Operating'!B49/'$ County by County'!L48</f>
        <v>100.22727272727273</v>
      </c>
    </row>
    <row r="50" spans="1:2">
      <c r="A50" s="1" t="s">
        <v>74</v>
      </c>
      <c r="B50" s="75">
        <f>'Other Uses and Non-Operating'!B50/'$ County by County'!L49</f>
        <v>729.88619280299565</v>
      </c>
    </row>
    <row r="51" spans="1:2">
      <c r="A51" s="1" t="s">
        <v>75</v>
      </c>
      <c r="B51" s="75">
        <f>'Other Uses and Non-Operating'!B51/'$ County by County'!L50</f>
        <v>268.80892972447828</v>
      </c>
    </row>
    <row r="52" spans="1:2">
      <c r="A52" s="1" t="s">
        <v>76</v>
      </c>
      <c r="B52" s="75">
        <f>'Other Uses and Non-Operating'!B52/'$ County by County'!L51</f>
        <v>194.99828730313178</v>
      </c>
    </row>
    <row r="53" spans="1:2">
      <c r="A53" s="1" t="s">
        <v>77</v>
      </c>
      <c r="B53" s="75">
        <f>'Other Uses and Non-Operating'!B53/'$ County by County'!L52</f>
        <v>291.01137017533802</v>
      </c>
    </row>
    <row r="54" spans="1:2">
      <c r="A54" s="1" t="s">
        <v>78</v>
      </c>
      <c r="B54" s="75">
        <f>'Other Uses and Non-Operating'!B54/'$ County by County'!L53</f>
        <v>26.679437590111466</v>
      </c>
    </row>
    <row r="55" spans="1:2">
      <c r="A55" s="1" t="s">
        <v>79</v>
      </c>
      <c r="B55" s="75">
        <f>'Other Uses and Non-Operating'!B55/'$ County by County'!L54</f>
        <v>51.569208563504596</v>
      </c>
    </row>
    <row r="56" spans="1:2">
      <c r="A56" s="1" t="s">
        <v>80</v>
      </c>
      <c r="B56" s="75">
        <f>'Other Uses and Non-Operating'!B56/'$ County by County'!L55</f>
        <v>69.578987646222799</v>
      </c>
    </row>
    <row r="57" spans="1:2">
      <c r="A57" s="1" t="s">
        <v>81</v>
      </c>
      <c r="B57" s="75">
        <f>'Other Uses and Non-Operating'!B57/'$ County by County'!L56</f>
        <v>203.32843741157521</v>
      </c>
    </row>
    <row r="58" spans="1:2">
      <c r="A58" s="1" t="s">
        <v>82</v>
      </c>
      <c r="B58" s="75">
        <f>'Other Uses and Non-Operating'!B58/'$ County by County'!L57</f>
        <v>304.23834306564436</v>
      </c>
    </row>
    <row r="59" spans="1:2">
      <c r="A59" s="1" t="s">
        <v>83</v>
      </c>
      <c r="B59" s="75">
        <f>'Other Uses and Non-Operating'!B59/'$ County by County'!L58</f>
        <v>71.705885796236132</v>
      </c>
    </row>
    <row r="60" spans="1:2">
      <c r="A60" s="1" t="s">
        <v>84</v>
      </c>
      <c r="B60" s="75">
        <f>'Other Uses and Non-Operating'!B60/'$ County by County'!L59</f>
        <v>590.96651279281048</v>
      </c>
    </row>
    <row r="61" spans="1:2">
      <c r="A61" s="1" t="s">
        <v>85</v>
      </c>
      <c r="B61" s="75">
        <f>'Other Uses and Non-Operating'!B61/'$ County by County'!L60</f>
        <v>39.408275188727167</v>
      </c>
    </row>
    <row r="62" spans="1:2">
      <c r="A62" s="1" t="s">
        <v>86</v>
      </c>
      <c r="B62" s="75">
        <f>'Other Uses and Non-Operating'!B62/'$ County by County'!L61</f>
        <v>182.96517812758907</v>
      </c>
    </row>
    <row r="63" spans="1:2">
      <c r="A63" s="1" t="s">
        <v>87</v>
      </c>
      <c r="B63" s="75">
        <f>'Other Uses and Non-Operating'!B63/'$ County by County'!L62</f>
        <v>341.44099351085254</v>
      </c>
    </row>
    <row r="64" spans="1:2">
      <c r="A64" s="1" t="s">
        <v>88</v>
      </c>
      <c r="B64" s="75">
        <f>'Other Uses and Non-Operating'!B64/'$ County by County'!L63</f>
        <v>561.0989908051132</v>
      </c>
    </row>
    <row r="65" spans="1:2">
      <c r="A65" s="1" t="s">
        <v>89</v>
      </c>
      <c r="B65" s="75">
        <f>'Other Uses and Non-Operating'!B65/'$ County by County'!L64</f>
        <v>47.568947137392612</v>
      </c>
    </row>
    <row r="66" spans="1:2">
      <c r="A66" s="1" t="s">
        <v>90</v>
      </c>
      <c r="B66" s="75">
        <f>'Other Uses and Non-Operating'!B66/'$ County by County'!L65</f>
        <v>173.01030559509366</v>
      </c>
    </row>
    <row r="67" spans="1:2">
      <c r="A67" s="1" t="s">
        <v>91</v>
      </c>
      <c r="B67" s="75">
        <f>'Other Uses and Non-Operating'!B67/'$ County by County'!L66</f>
        <v>853.39465354602146</v>
      </c>
    </row>
    <row r="68" spans="1:2">
      <c r="A68" s="1" t="s">
        <v>92</v>
      </c>
      <c r="B68" s="75">
        <f>'Other Uses and Non-Operating'!B68/'$ County by County'!L67</f>
        <v>299.03583406073415</v>
      </c>
    </row>
    <row r="69" spans="1:2">
      <c r="A69" s="180" t="s">
        <v>93</v>
      </c>
      <c r="B69" s="194">
        <f>'Other Uses and Non-Operating'!B69/'$ County by County'!L68</f>
        <v>110.7338002801681</v>
      </c>
    </row>
    <row r="70" spans="1:2">
      <c r="A70" s="64" t="s">
        <v>99</v>
      </c>
      <c r="B70" s="75">
        <f>'Other Uses and Non-Operating'!B70/'$ County by County'!L69</f>
        <v>340.42677984755233</v>
      </c>
    </row>
  </sheetData>
  <mergeCells count="1">
    <mergeCell ref="A1:B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F074E-6BB6-4652-B294-46437C44A4D9}">
  <dimension ref="A1:F70"/>
  <sheetViews>
    <sheetView topLeftCell="A26" workbookViewId="0">
      <selection activeCell="M15" sqref="M15"/>
    </sheetView>
  </sheetViews>
  <sheetFormatPr defaultRowHeight="15"/>
  <cols>
    <col min="1" max="1" width="12.85546875" customWidth="1"/>
    <col min="2" max="2" width="29.140625" bestFit="1" customWidth="1"/>
    <col min="3" max="3" width="19" customWidth="1"/>
    <col min="4" max="4" width="28.28515625" customWidth="1"/>
    <col min="5" max="5" width="19.42578125" customWidth="1"/>
    <col min="6" max="6" width="16" customWidth="1"/>
  </cols>
  <sheetData>
    <row r="1" spans="1:6" ht="15.75">
      <c r="A1" s="202" t="s">
        <v>9</v>
      </c>
      <c r="B1" s="202"/>
      <c r="C1" s="202"/>
      <c r="D1" s="202"/>
      <c r="E1" s="202"/>
      <c r="F1" s="202"/>
    </row>
    <row r="2" spans="1:6">
      <c r="A2" s="187" t="s">
        <v>25</v>
      </c>
      <c r="B2" s="195" t="s">
        <v>174</v>
      </c>
      <c r="C2" s="196" t="s">
        <v>175</v>
      </c>
      <c r="D2" s="195" t="s">
        <v>176</v>
      </c>
      <c r="E2" s="196" t="s">
        <v>177</v>
      </c>
      <c r="F2" s="197" t="s">
        <v>110</v>
      </c>
    </row>
    <row r="3" spans="1:6">
      <c r="A3" s="1" t="s">
        <v>27</v>
      </c>
      <c r="B3" s="16">
        <f>+'EDR 2017 Detail Data'!D85</f>
        <v>1142979</v>
      </c>
      <c r="C3" s="16">
        <f>+'EDR 2017 Detail Data'!D128</f>
        <v>6496700</v>
      </c>
      <c r="D3" s="16">
        <f>+'EDR 2017 Detail Data'!D136</f>
        <v>7588144</v>
      </c>
      <c r="E3" s="74">
        <f>+'EDR 2017 Detail Data'!D155</f>
        <v>2410814</v>
      </c>
      <c r="F3" s="16">
        <f>SUM(B3:E3)</f>
        <v>17638637</v>
      </c>
    </row>
    <row r="4" spans="1:6">
      <c r="A4" s="1" t="s">
        <v>28</v>
      </c>
      <c r="B4" s="11">
        <f>+'EDR 2017 Detail Data'!E85</f>
        <v>482654</v>
      </c>
      <c r="C4" s="16">
        <f>+'EDR 2017 Detail Data'!E128</f>
        <v>101222</v>
      </c>
      <c r="D4" s="11">
        <f>+'EDR 2017 Detail Data'!E136</f>
        <v>367431</v>
      </c>
      <c r="E4" s="11">
        <f>+'EDR 2017 Detail Data'!E155</f>
        <v>168816</v>
      </c>
      <c r="F4" s="16">
        <f t="shared" ref="F4:F68" si="0">SUM(B4:E4)</f>
        <v>1120123</v>
      </c>
    </row>
    <row r="5" spans="1:6">
      <c r="A5" s="1" t="s">
        <v>29</v>
      </c>
      <c r="B5" s="11">
        <f>+'EDR 2017 Detail Data'!F85</f>
        <v>2469286</v>
      </c>
      <c r="C5" s="11">
        <f>+'EDR 2017 Detail Data'!F128</f>
        <v>2625447</v>
      </c>
      <c r="D5" s="11">
        <f>+'EDR 2017 Detail Data'!F136</f>
        <v>2173146</v>
      </c>
      <c r="E5" s="11">
        <f>+'EDR 2017 Detail Data'!F155</f>
        <v>810547</v>
      </c>
      <c r="F5" s="16">
        <f t="shared" si="0"/>
        <v>8078426</v>
      </c>
    </row>
    <row r="6" spans="1:6">
      <c r="A6" s="1" t="s">
        <v>30</v>
      </c>
      <c r="B6" s="11">
        <f>+'EDR 2017 Detail Data'!G85</f>
        <v>725789</v>
      </c>
      <c r="C6" s="11">
        <f>+'EDR 2017 Detail Data'!G128</f>
        <v>414046</v>
      </c>
      <c r="D6" s="11">
        <f>+'EDR 2017 Detail Data'!G136</f>
        <v>506174</v>
      </c>
      <c r="E6" s="11">
        <f>+'EDR 2017 Detail Data'!G155</f>
        <v>283720</v>
      </c>
      <c r="F6" s="16">
        <f t="shared" si="0"/>
        <v>1929729</v>
      </c>
    </row>
    <row r="7" spans="1:6">
      <c r="A7" s="1" t="s">
        <v>31</v>
      </c>
      <c r="B7" s="11">
        <f>+'EDR 2017 Detail Data'!H85</f>
        <v>5084464</v>
      </c>
      <c r="C7" s="11">
        <f>+'EDR 2017 Detail Data'!H128</f>
        <v>5004173</v>
      </c>
      <c r="D7" s="11">
        <f>+'EDR 2017 Detail Data'!H136</f>
        <v>11503681</v>
      </c>
      <c r="E7" s="11">
        <f>+'EDR 2017 Detail Data'!H155</f>
        <v>3225301</v>
      </c>
      <c r="F7" s="16">
        <f t="shared" si="0"/>
        <v>24817619</v>
      </c>
    </row>
    <row r="8" spans="1:6">
      <c r="A8" s="1" t="s">
        <v>32</v>
      </c>
      <c r="B8" s="11">
        <f>+'EDR 2017 Detail Data'!I85</f>
        <v>10861000</v>
      </c>
      <c r="C8" s="11">
        <f>+'EDR 2017 Detail Data'!I128</f>
        <v>17398000</v>
      </c>
      <c r="D8" s="11">
        <f>+'EDR 2017 Detail Data'!I136</f>
        <v>20699000</v>
      </c>
      <c r="E8" s="11">
        <f>+'EDR 2017 Detail Data'!I155</f>
        <v>14521000</v>
      </c>
      <c r="F8" s="16">
        <f t="shared" si="0"/>
        <v>63479000</v>
      </c>
    </row>
    <row r="9" spans="1:6">
      <c r="A9" s="1" t="s">
        <v>33</v>
      </c>
      <c r="B9" s="11">
        <f>+'EDR 2017 Detail Data'!J85</f>
        <v>251514</v>
      </c>
      <c r="C9" s="11">
        <f>+'EDR 2017 Detail Data'!J128</f>
        <v>164094</v>
      </c>
      <c r="D9" s="11">
        <f>+'EDR 2017 Detail Data'!J136</f>
        <v>53995</v>
      </c>
      <c r="E9" s="11">
        <f>+'EDR 2017 Detail Data'!J155</f>
        <v>123896</v>
      </c>
      <c r="F9" s="16">
        <f t="shared" si="0"/>
        <v>593499</v>
      </c>
    </row>
    <row r="10" spans="1:6">
      <c r="A10" s="1" t="s">
        <v>34</v>
      </c>
      <c r="B10" s="11">
        <f>+'EDR 2017 Detail Data'!K85</f>
        <v>2036306</v>
      </c>
      <c r="C10" s="11">
        <f>+'EDR 2017 Detail Data'!K128</f>
        <v>1793641</v>
      </c>
      <c r="D10" s="11">
        <f>+'EDR 2017 Detail Data'!K136</f>
        <v>2661236</v>
      </c>
      <c r="E10" s="11">
        <f>+'EDR 2017 Detail Data'!K155</f>
        <v>617043</v>
      </c>
      <c r="F10" s="16">
        <f t="shared" si="0"/>
        <v>7108226</v>
      </c>
    </row>
    <row r="11" spans="1:6">
      <c r="A11" s="1" t="s">
        <v>35</v>
      </c>
      <c r="B11" s="11">
        <f>+'EDR 2017 Detail Data'!L85</f>
        <v>1343651</v>
      </c>
      <c r="C11" s="11">
        <f>+'EDR 2017 Detail Data'!L128</f>
        <v>1062688</v>
      </c>
      <c r="D11" s="11">
        <f>+'EDR 2017 Detail Data'!L136</f>
        <v>331206</v>
      </c>
      <c r="E11" s="11">
        <f>+'EDR 2017 Detail Data'!L155</f>
        <v>345810</v>
      </c>
      <c r="F11" s="16">
        <f t="shared" si="0"/>
        <v>3083355</v>
      </c>
    </row>
    <row r="12" spans="1:6">
      <c r="A12" s="1" t="s">
        <v>36</v>
      </c>
      <c r="B12" s="11">
        <f>+'EDR 2017 Detail Data'!M85</f>
        <v>910661</v>
      </c>
      <c r="C12" s="11">
        <f>+'EDR 2017 Detail Data'!M128</f>
        <v>2341827</v>
      </c>
      <c r="D12" s="11">
        <f>+'EDR 2017 Detail Data'!M136</f>
        <v>1739163</v>
      </c>
      <c r="E12" s="11">
        <f>+'EDR 2017 Detail Data'!M155</f>
        <v>982321</v>
      </c>
      <c r="F12" s="16">
        <f t="shared" si="0"/>
        <v>5973972</v>
      </c>
    </row>
    <row r="13" spans="1:6">
      <c r="A13" s="1" t="s">
        <v>37</v>
      </c>
      <c r="B13" s="11">
        <f>+'EDR 2017 Detail Data'!N85</f>
        <v>1837191</v>
      </c>
      <c r="C13" s="11">
        <f>+'EDR 2017 Detail Data'!N128</f>
        <v>2630536</v>
      </c>
      <c r="D13" s="11">
        <f>+'EDR 2017 Detail Data'!N136</f>
        <v>2143508</v>
      </c>
      <c r="E13" s="11">
        <f>+'EDR 2017 Detail Data'!N155</f>
        <v>2538327</v>
      </c>
      <c r="F13" s="16">
        <f t="shared" si="0"/>
        <v>9149562</v>
      </c>
    </row>
    <row r="14" spans="1:6">
      <c r="A14" s="1" t="s">
        <v>38</v>
      </c>
      <c r="B14" s="11">
        <f>+'EDR 2017 Detail Data'!O85</f>
        <v>954953</v>
      </c>
      <c r="C14" s="11">
        <f>+'EDR 2017 Detail Data'!O128</f>
        <v>567206</v>
      </c>
      <c r="D14" s="11">
        <f>+'EDR 2017 Detail Data'!O136</f>
        <v>158001</v>
      </c>
      <c r="E14" s="11">
        <f>+'EDR 2017 Detail Data'!O155</f>
        <v>548507</v>
      </c>
      <c r="F14" s="16">
        <f t="shared" si="0"/>
        <v>2228667</v>
      </c>
    </row>
    <row r="15" spans="1:6">
      <c r="A15" s="1" t="s">
        <v>39</v>
      </c>
      <c r="B15" s="11">
        <f>+'EDR 2017 Detail Data'!P85</f>
        <v>813818</v>
      </c>
      <c r="C15" s="11">
        <f>+'EDR 2017 Detail Data'!P128</f>
        <v>0</v>
      </c>
      <c r="D15" s="11">
        <f>+'EDR 2017 Detail Data'!P136</f>
        <v>300055</v>
      </c>
      <c r="E15" s="11">
        <f>+'EDR 2017 Detail Data'!P155</f>
        <v>0</v>
      </c>
      <c r="F15" s="16">
        <f t="shared" si="0"/>
        <v>1113873</v>
      </c>
    </row>
    <row r="16" spans="1:6">
      <c r="A16" s="1" t="s">
        <v>40</v>
      </c>
      <c r="B16" s="11">
        <f>+'EDR 2017 Detail Data'!Q85</f>
        <v>103361</v>
      </c>
      <c r="C16" s="11">
        <f>+'EDR 2017 Detail Data'!Q128</f>
        <v>300476</v>
      </c>
      <c r="D16" s="11">
        <f>+'EDR 2017 Detail Data'!Q136</f>
        <v>121233</v>
      </c>
      <c r="E16" s="11">
        <f>+'EDR 2017 Detail Data'!Q155</f>
        <v>131314</v>
      </c>
      <c r="F16" s="16">
        <f t="shared" si="0"/>
        <v>656384</v>
      </c>
    </row>
    <row r="17" spans="1:6">
      <c r="A17" s="64" t="s">
        <v>41</v>
      </c>
      <c r="B17" s="11">
        <v>24917766</v>
      </c>
      <c r="C17" s="11">
        <v>1525186</v>
      </c>
      <c r="D17" s="11">
        <v>3553611</v>
      </c>
      <c r="E17" s="11">
        <v>3373006</v>
      </c>
      <c r="F17" s="16">
        <f t="shared" si="0"/>
        <v>33369569</v>
      </c>
    </row>
    <row r="18" spans="1:6">
      <c r="A18" s="1" t="s">
        <v>42</v>
      </c>
      <c r="B18" s="11">
        <f>+'EDR 2017 Detail Data'!R85</f>
        <v>3433691</v>
      </c>
      <c r="C18" s="11">
        <f>+'EDR 2017 Detail Data'!R128</f>
        <v>3282197</v>
      </c>
      <c r="D18" s="11">
        <f>+'EDR 2017 Detail Data'!R136</f>
        <v>6493654</v>
      </c>
      <c r="E18" s="11">
        <f>+'EDR 2017 Detail Data'!R155</f>
        <v>1672387</v>
      </c>
      <c r="F18" s="16">
        <f t="shared" si="0"/>
        <v>14881929</v>
      </c>
    </row>
    <row r="19" spans="1:6">
      <c r="A19" s="1" t="s">
        <v>43</v>
      </c>
      <c r="B19" s="11">
        <f>+'EDR 2017 Detail Data'!S85</f>
        <v>645125</v>
      </c>
      <c r="C19" s="11">
        <f>+'EDR 2017 Detail Data'!S128</f>
        <v>1160165</v>
      </c>
      <c r="D19" s="11">
        <f>+'EDR 2017 Detail Data'!S136</f>
        <v>1668550</v>
      </c>
      <c r="E19" s="11">
        <f>+'EDR 2017 Detail Data'!S155</f>
        <v>525528</v>
      </c>
      <c r="F19" s="16">
        <f t="shared" si="0"/>
        <v>3999368</v>
      </c>
    </row>
    <row r="20" spans="1:6">
      <c r="A20" s="1" t="s">
        <v>44</v>
      </c>
      <c r="B20" s="11">
        <f>+'EDR 2017 Detail Data'!T85</f>
        <v>863495</v>
      </c>
      <c r="C20" s="11">
        <f>+'EDR 2017 Detail Data'!T128</f>
        <v>195099</v>
      </c>
      <c r="D20" s="11">
        <f>+'EDR 2017 Detail Data'!T136</f>
        <v>88118</v>
      </c>
      <c r="E20" s="11">
        <f>+'EDR 2017 Detail Data'!T155</f>
        <v>220194</v>
      </c>
      <c r="F20" s="16">
        <f t="shared" si="0"/>
        <v>1366906</v>
      </c>
    </row>
    <row r="21" spans="1:6">
      <c r="A21" s="1" t="s">
        <v>45</v>
      </c>
      <c r="B21" s="11">
        <f>+'EDR 2017 Detail Data'!U85</f>
        <v>473288</v>
      </c>
      <c r="C21" s="11">
        <f>+'EDR 2017 Detail Data'!U128</f>
        <v>419905</v>
      </c>
      <c r="D21" s="11">
        <f>+'EDR 2017 Detail Data'!U136</f>
        <v>75131</v>
      </c>
      <c r="E21" s="11">
        <f>+'EDR 2017 Detail Data'!U155</f>
        <v>647682</v>
      </c>
      <c r="F21" s="16">
        <f t="shared" si="0"/>
        <v>1616006</v>
      </c>
    </row>
    <row r="22" spans="1:6">
      <c r="A22" s="1" t="s">
        <v>46</v>
      </c>
      <c r="B22" s="11">
        <f>+'EDR 2017 Detail Data'!V85</f>
        <v>479505</v>
      </c>
      <c r="C22" s="11">
        <f>+'EDR 2017 Detail Data'!V128</f>
        <v>139476</v>
      </c>
      <c r="D22" s="11">
        <f>+'EDR 2017 Detail Data'!V136</f>
        <v>0</v>
      </c>
      <c r="E22" s="11">
        <f>+'EDR 2017 Detail Data'!V155</f>
        <v>109269</v>
      </c>
      <c r="F22" s="16">
        <f t="shared" si="0"/>
        <v>728250</v>
      </c>
    </row>
    <row r="23" spans="1:6">
      <c r="A23" s="1" t="s">
        <v>47</v>
      </c>
      <c r="B23" s="11">
        <f>+'EDR 2017 Detail Data'!W85</f>
        <v>81198</v>
      </c>
      <c r="C23" s="11">
        <f>+'EDR 2017 Detail Data'!W128</f>
        <v>23206</v>
      </c>
      <c r="D23" s="11">
        <f>+'EDR 2017 Detail Data'!W136</f>
        <v>0</v>
      </c>
      <c r="E23" s="11">
        <f>+'EDR 2017 Detail Data'!W155</f>
        <v>0</v>
      </c>
      <c r="F23" s="16">
        <f t="shared" si="0"/>
        <v>104404</v>
      </c>
    </row>
    <row r="24" spans="1:6">
      <c r="A24" s="1" t="s">
        <v>48</v>
      </c>
      <c r="B24" s="11">
        <f>+'EDR 2017 Detail Data'!X85</f>
        <v>193696</v>
      </c>
      <c r="C24" s="11">
        <f>+'EDR 2017 Detail Data'!X128</f>
        <v>186862</v>
      </c>
      <c r="D24" s="11">
        <f>+'EDR 2017 Detail Data'!X136</f>
        <v>128842</v>
      </c>
      <c r="E24" s="11">
        <f>+'EDR 2017 Detail Data'!X155</f>
        <v>83479</v>
      </c>
      <c r="F24" s="16">
        <f t="shared" si="0"/>
        <v>592879</v>
      </c>
    </row>
    <row r="25" spans="1:6">
      <c r="A25" s="1" t="s">
        <v>49</v>
      </c>
      <c r="B25" s="11">
        <f>+'EDR 2017 Detail Data'!Y85</f>
        <v>396495</v>
      </c>
      <c r="C25" s="11">
        <f>+'EDR 2017 Detail Data'!Y128</f>
        <v>161456</v>
      </c>
      <c r="D25" s="11">
        <f>+'EDR 2017 Detail Data'!Y136</f>
        <v>30163</v>
      </c>
      <c r="E25" s="11">
        <f>+'EDR 2017 Detail Data'!Y155</f>
        <v>143660</v>
      </c>
      <c r="F25" s="16">
        <f t="shared" si="0"/>
        <v>731774</v>
      </c>
    </row>
    <row r="26" spans="1:6">
      <c r="A26" s="1" t="s">
        <v>50</v>
      </c>
      <c r="B26" s="67">
        <f>+'EDR 2017 Detail Data'!Z85</f>
        <v>0</v>
      </c>
      <c r="C26" s="11">
        <f>+'EDR 2017 Detail Data'!Z128</f>
        <v>0</v>
      </c>
      <c r="D26" s="11">
        <f>+'EDR 2017 Detail Data'!Z136</f>
        <v>10656</v>
      </c>
      <c r="E26" s="11">
        <f>+'EDR 2017 Detail Data'!Z155</f>
        <v>0</v>
      </c>
      <c r="F26" s="16">
        <f t="shared" si="0"/>
        <v>10656</v>
      </c>
    </row>
    <row r="27" spans="1:6">
      <c r="A27" s="1" t="s">
        <v>51</v>
      </c>
      <c r="B27" s="11">
        <f>+'EDR 2017 Detail Data'!AA85</f>
        <v>349644</v>
      </c>
      <c r="C27" s="11">
        <f>+'EDR 2017 Detail Data'!AA128</f>
        <v>5850</v>
      </c>
      <c r="D27" s="11">
        <f>+'EDR 2017 Detail Data'!AA136</f>
        <v>67483</v>
      </c>
      <c r="E27" s="11">
        <f>+'EDR 2017 Detail Data'!AA155</f>
        <v>959779</v>
      </c>
      <c r="F27" s="16">
        <f t="shared" si="0"/>
        <v>1382756</v>
      </c>
    </row>
    <row r="28" spans="1:6">
      <c r="A28" s="1" t="s">
        <v>52</v>
      </c>
      <c r="B28" s="11">
        <f>+'EDR 2017 Detail Data'!AB85</f>
        <v>2125845</v>
      </c>
      <c r="C28" s="11">
        <f>+'EDR 2017 Detail Data'!AB128</f>
        <v>1499165</v>
      </c>
      <c r="D28" s="11">
        <f>+'EDR 2017 Detail Data'!AB136</f>
        <v>2400525</v>
      </c>
      <c r="E28" s="11">
        <f>+'EDR 2017 Detail Data'!AB155</f>
        <v>1022750</v>
      </c>
      <c r="F28" s="16">
        <f t="shared" si="0"/>
        <v>7048285</v>
      </c>
    </row>
    <row r="29" spans="1:6">
      <c r="A29" s="1" t="s">
        <v>53</v>
      </c>
      <c r="B29" s="11">
        <f>+'EDR 2017 Detail Data'!AC85</f>
        <v>497185</v>
      </c>
      <c r="C29" s="11">
        <f>+'EDR 2017 Detail Data'!AC128</f>
        <v>1224166</v>
      </c>
      <c r="D29" s="11">
        <f>+'EDR 2017 Detail Data'!AC136</f>
        <v>1976963</v>
      </c>
      <c r="E29" s="11">
        <f>+'EDR 2017 Detail Data'!AC155</f>
        <v>488486</v>
      </c>
      <c r="F29" s="16">
        <f t="shared" si="0"/>
        <v>4186800</v>
      </c>
    </row>
    <row r="30" spans="1:6">
      <c r="A30" s="1" t="s">
        <v>54</v>
      </c>
      <c r="B30" s="11">
        <f>+'EDR 2017 Detail Data'!AD85</f>
        <v>17847272</v>
      </c>
      <c r="C30" s="11">
        <f>+'EDR 2017 Detail Data'!AD128</f>
        <v>15098695</v>
      </c>
      <c r="D30" s="11">
        <f>+'EDR 2017 Detail Data'!AD136</f>
        <v>36509414</v>
      </c>
      <c r="E30" s="11">
        <f>+'EDR 2017 Detail Data'!AD155</f>
        <v>8041922</v>
      </c>
      <c r="F30" s="16">
        <f t="shared" si="0"/>
        <v>77497303</v>
      </c>
    </row>
    <row r="31" spans="1:6">
      <c r="A31" s="1" t="s">
        <v>55</v>
      </c>
      <c r="B31" s="11">
        <f>+'EDR 2017 Detail Data'!AE85</f>
        <v>860220</v>
      </c>
      <c r="C31" s="11">
        <f>+'EDR 2017 Detail Data'!AE128</f>
        <v>18509</v>
      </c>
      <c r="D31" s="11">
        <f>+'EDR 2017 Detail Data'!AE136</f>
        <v>34509</v>
      </c>
      <c r="E31" s="11">
        <f>+'EDR 2017 Detail Data'!AE155</f>
        <v>199186</v>
      </c>
      <c r="F31" s="16">
        <f t="shared" si="0"/>
        <v>1112424</v>
      </c>
    </row>
    <row r="32" spans="1:6">
      <c r="A32" s="1" t="s">
        <v>56</v>
      </c>
      <c r="B32" s="11">
        <f>+'EDR 2017 Detail Data'!AF85</f>
        <v>1679319</v>
      </c>
      <c r="C32" s="11">
        <f>+'EDR 2017 Detail Data'!AF128</f>
        <v>1887838</v>
      </c>
      <c r="D32" s="11">
        <f>+'EDR 2017 Detail Data'!AF136</f>
        <v>2404632</v>
      </c>
      <c r="E32" s="11">
        <f>+'EDR 2017 Detail Data'!AF155</f>
        <v>783261</v>
      </c>
      <c r="F32" s="16">
        <f t="shared" si="0"/>
        <v>6755050</v>
      </c>
    </row>
    <row r="33" spans="1:6">
      <c r="A33" s="1" t="s">
        <v>57</v>
      </c>
      <c r="B33" s="11">
        <f>+'EDR 2017 Detail Data'!AG85</f>
        <v>447268</v>
      </c>
      <c r="C33" s="11">
        <f>+'EDR 2017 Detail Data'!AG128</f>
        <v>380418</v>
      </c>
      <c r="D33" s="11">
        <f>+'EDR 2017 Detail Data'!AG136</f>
        <v>82374</v>
      </c>
      <c r="E33" s="11">
        <f>+'EDR 2017 Detail Data'!AG155</f>
        <v>251292</v>
      </c>
      <c r="F33" s="16">
        <f t="shared" si="0"/>
        <v>1161352</v>
      </c>
    </row>
    <row r="34" spans="1:6">
      <c r="A34" s="1" t="s">
        <v>58</v>
      </c>
      <c r="B34" s="11">
        <f>+'EDR 2017 Detail Data'!AH85</f>
        <v>192130</v>
      </c>
      <c r="C34" s="11">
        <f>+'EDR 2017 Detail Data'!AH128</f>
        <v>292921</v>
      </c>
      <c r="D34" s="11">
        <f>+'EDR 2017 Detail Data'!AH136</f>
        <v>0</v>
      </c>
      <c r="E34" s="11">
        <f>+'EDR 2017 Detail Data'!AH155</f>
        <v>162215</v>
      </c>
      <c r="F34" s="16">
        <f t="shared" si="0"/>
        <v>647266</v>
      </c>
    </row>
    <row r="35" spans="1:6">
      <c r="A35" s="1" t="s">
        <v>59</v>
      </c>
      <c r="B35" s="11">
        <f>+'EDR 2017 Detail Data'!AI85</f>
        <v>0</v>
      </c>
      <c r="C35" s="11">
        <f>+'EDR 2017 Detail Data'!AI128</f>
        <v>0</v>
      </c>
      <c r="D35" s="11">
        <f>+'EDR 2017 Detail Data'!AI136</f>
        <v>73541</v>
      </c>
      <c r="E35" s="11">
        <f>+'EDR 2017 Detail Data'!AI155</f>
        <v>0</v>
      </c>
      <c r="F35" s="16">
        <f t="shared" si="0"/>
        <v>73541</v>
      </c>
    </row>
    <row r="36" spans="1:6">
      <c r="A36" s="1" t="s">
        <v>60</v>
      </c>
      <c r="B36" s="11">
        <f>+'EDR 2017 Detail Data'!AJ85</f>
        <v>978417</v>
      </c>
      <c r="C36" s="11">
        <f>+'EDR 2017 Detail Data'!AJ128</f>
        <v>2272471</v>
      </c>
      <c r="D36" s="11">
        <f>+'EDR 2017 Detail Data'!AJ136</f>
        <v>3772486</v>
      </c>
      <c r="E36" s="11">
        <f>+'EDR 2017 Detail Data'!AJ155</f>
        <v>1751680</v>
      </c>
      <c r="F36" s="16">
        <f t="shared" si="0"/>
        <v>8775054</v>
      </c>
    </row>
    <row r="37" spans="1:6">
      <c r="A37" s="1" t="s">
        <v>61</v>
      </c>
      <c r="B37" s="11">
        <f>+'EDR 2017 Detail Data'!AK85</f>
        <v>3174981</v>
      </c>
      <c r="C37" s="11">
        <f>+'EDR 2017 Detail Data'!AK128</f>
        <v>10617025</v>
      </c>
      <c r="D37" s="11">
        <f>+'EDR 2017 Detail Data'!AK136</f>
        <v>26701020</v>
      </c>
      <c r="E37" s="11">
        <f>+'EDR 2017 Detail Data'!AK155</f>
        <v>5401331</v>
      </c>
      <c r="F37" s="16">
        <f t="shared" si="0"/>
        <v>45894357</v>
      </c>
    </row>
    <row r="38" spans="1:6">
      <c r="A38" s="1" t="s">
        <v>62</v>
      </c>
      <c r="B38" s="11">
        <f>+'EDR 2017 Detail Data'!AL85</f>
        <v>1246617</v>
      </c>
      <c r="C38" s="11">
        <f>+'EDR 2017 Detail Data'!AL128</f>
        <v>4109605</v>
      </c>
      <c r="D38" s="11">
        <f>+'EDR 2017 Detail Data'!AL136</f>
        <v>9583495</v>
      </c>
      <c r="E38" s="11">
        <f>+'EDR 2017 Detail Data'!AL155</f>
        <v>1927501</v>
      </c>
      <c r="F38" s="16">
        <f t="shared" si="0"/>
        <v>16867218</v>
      </c>
    </row>
    <row r="39" spans="1:6">
      <c r="A39" s="1" t="s">
        <v>63</v>
      </c>
      <c r="B39" s="11">
        <f>+'EDR 2017 Detail Data'!AM85</f>
        <v>259674</v>
      </c>
      <c r="C39" s="11">
        <f>+'EDR 2017 Detail Data'!AM128</f>
        <v>461200</v>
      </c>
      <c r="D39" s="11">
        <f>+'EDR 2017 Detail Data'!AM136</f>
        <v>525406</v>
      </c>
      <c r="E39" s="11">
        <f>+'EDR 2017 Detail Data'!AM155</f>
        <v>333251</v>
      </c>
      <c r="F39" s="16">
        <f t="shared" si="0"/>
        <v>1579531</v>
      </c>
    </row>
    <row r="40" spans="1:6">
      <c r="A40" s="1" t="s">
        <v>64</v>
      </c>
      <c r="B40" s="11">
        <f>+'EDR 2017 Detail Data'!AN85</f>
        <v>166820</v>
      </c>
      <c r="C40" s="11">
        <f>+'EDR 2017 Detail Data'!AN128</f>
        <v>86499</v>
      </c>
      <c r="D40" s="11">
        <f>+'EDR 2017 Detail Data'!AN136</f>
        <v>0</v>
      </c>
      <c r="E40" s="11">
        <f>+'EDR 2017 Detail Data'!AN155</f>
        <v>60621</v>
      </c>
      <c r="F40" s="16">
        <f t="shared" si="0"/>
        <v>313940</v>
      </c>
    </row>
    <row r="41" spans="1:6">
      <c r="A41" s="1" t="s">
        <v>65</v>
      </c>
      <c r="B41" s="11">
        <f>+'EDR 2017 Detail Data'!AO85</f>
        <v>188454</v>
      </c>
      <c r="C41" s="11">
        <f>+'EDR 2017 Detail Data'!AO128</f>
        <v>6518588</v>
      </c>
      <c r="D41" s="11">
        <f>+'EDR 2017 Detail Data'!AO136</f>
        <v>282795</v>
      </c>
      <c r="E41" s="11">
        <f>+'EDR 2017 Detail Data'!AO155</f>
        <v>149306</v>
      </c>
      <c r="F41" s="16">
        <f t="shared" si="0"/>
        <v>7139143</v>
      </c>
    </row>
    <row r="42" spans="1:6">
      <c r="A42" s="1" t="s">
        <v>66</v>
      </c>
      <c r="B42" s="11">
        <f>+'EDR 2017 Detail Data'!AP85</f>
        <v>958000</v>
      </c>
      <c r="C42" s="11">
        <f>+'EDR 2017 Detail Data'!AP128</f>
        <v>1390000</v>
      </c>
      <c r="D42" s="11">
        <f>+'EDR 2017 Detail Data'!AP136</f>
        <v>9144000</v>
      </c>
      <c r="E42" s="11">
        <f>+'EDR 2017 Detail Data'!AP155</f>
        <v>1162000</v>
      </c>
      <c r="F42" s="16">
        <f t="shared" si="0"/>
        <v>12654000</v>
      </c>
    </row>
    <row r="43" spans="1:6">
      <c r="A43" s="1" t="s">
        <v>67</v>
      </c>
      <c r="B43" s="11">
        <f>+'EDR 2017 Detail Data'!AQ85</f>
        <v>3099931</v>
      </c>
      <c r="C43" s="11">
        <f>+'EDR 2017 Detail Data'!AQ128</f>
        <v>3385045</v>
      </c>
      <c r="D43" s="11">
        <f>+'EDR 2017 Detail Data'!AQ136</f>
        <v>1307622</v>
      </c>
      <c r="E43" s="11">
        <f>+'EDR 2017 Detail Data'!AQ155</f>
        <v>1891457</v>
      </c>
      <c r="F43" s="16">
        <f t="shared" si="0"/>
        <v>9684055</v>
      </c>
    </row>
    <row r="44" spans="1:6">
      <c r="A44" s="1" t="s">
        <v>68</v>
      </c>
      <c r="B44" s="11">
        <f>+'EDR 2017 Detail Data'!AR85</f>
        <v>1473973</v>
      </c>
      <c r="C44" s="11">
        <f>+'EDR 2017 Detail Data'!AR128</f>
        <v>1860405</v>
      </c>
      <c r="D44" s="11">
        <f>+'EDR 2017 Detail Data'!AR136</f>
        <v>3683841</v>
      </c>
      <c r="E44" s="11">
        <f>+'EDR 2017 Detail Data'!AR155</f>
        <v>1403411</v>
      </c>
      <c r="F44" s="16">
        <f t="shared" si="0"/>
        <v>8421630</v>
      </c>
    </row>
    <row r="45" spans="1:6">
      <c r="A45" s="1" t="s">
        <v>69</v>
      </c>
      <c r="B45" s="11">
        <f>+'EDR 2017 Detail Data'!AS85</f>
        <v>24304602</v>
      </c>
      <c r="C45" s="11">
        <f>+'EDR 2017 Detail Data'!AS128</f>
        <v>36647700</v>
      </c>
      <c r="D45" s="11">
        <f>+'EDR 2017 Detail Data'!AS136</f>
        <v>18851213</v>
      </c>
      <c r="E45" s="11">
        <f>+'EDR 2017 Detail Data'!AS155</f>
        <v>30031012</v>
      </c>
      <c r="F45" s="16">
        <f t="shared" si="0"/>
        <v>109834527</v>
      </c>
    </row>
    <row r="46" spans="1:6">
      <c r="A46" s="1" t="s">
        <v>70</v>
      </c>
      <c r="B46" s="11">
        <f>+'EDR 2017 Detail Data'!AT85</f>
        <v>1524075</v>
      </c>
      <c r="C46" s="11">
        <f>+'EDR 2017 Detail Data'!AT128</f>
        <v>2626639</v>
      </c>
      <c r="D46" s="11">
        <f>+'EDR 2017 Detail Data'!AT136</f>
        <v>3356358</v>
      </c>
      <c r="E46" s="11">
        <f>+'EDR 2017 Detail Data'!AT155</f>
        <v>1048984</v>
      </c>
      <c r="F46" s="16">
        <f t="shared" si="0"/>
        <v>8556056</v>
      </c>
    </row>
    <row r="47" spans="1:6">
      <c r="A47" s="1" t="s">
        <v>71</v>
      </c>
      <c r="B47" s="11">
        <f>+'EDR 2017 Detail Data'!AU85</f>
        <v>581191</v>
      </c>
      <c r="C47" s="11">
        <f>+'EDR 2017 Detail Data'!AU128</f>
        <v>618760</v>
      </c>
      <c r="D47" s="11">
        <f>+'EDR 2017 Detail Data'!AU136</f>
        <v>2435895</v>
      </c>
      <c r="E47" s="11">
        <f>+'EDR 2017 Detail Data'!AU155</f>
        <v>436917</v>
      </c>
      <c r="F47" s="16">
        <f t="shared" si="0"/>
        <v>4072763</v>
      </c>
    </row>
    <row r="48" spans="1:6">
      <c r="A48" s="1" t="s">
        <v>72</v>
      </c>
      <c r="B48" s="11">
        <f>+'EDR 2017 Detail Data'!AV85</f>
        <v>1355919</v>
      </c>
      <c r="C48" s="11">
        <f>+'EDR 2017 Detail Data'!AV128</f>
        <v>1945673</v>
      </c>
      <c r="D48" s="11">
        <f>+'EDR 2017 Detail Data'!AV136</f>
        <v>3198848</v>
      </c>
      <c r="E48" s="11">
        <f>+'EDR 2017 Detail Data'!AV155</f>
        <v>1374874</v>
      </c>
      <c r="F48" s="16">
        <f t="shared" si="0"/>
        <v>7875314</v>
      </c>
    </row>
    <row r="49" spans="1:6">
      <c r="A49" s="1" t="s">
        <v>73</v>
      </c>
      <c r="B49" s="11">
        <f>+'EDR 2017 Detail Data'!AW85</f>
        <v>176216</v>
      </c>
      <c r="C49" s="11">
        <f>+'EDR 2017 Detail Data'!AW128</f>
        <v>1006627</v>
      </c>
      <c r="D49" s="11">
        <f>+'EDR 2017 Detail Data'!AW136</f>
        <v>924484</v>
      </c>
      <c r="E49" s="11">
        <f>+'EDR 2017 Detail Data'!AW155</f>
        <v>111520</v>
      </c>
      <c r="F49" s="16">
        <f t="shared" si="0"/>
        <v>2218847</v>
      </c>
    </row>
    <row r="50" spans="1:6">
      <c r="A50" s="1" t="s">
        <v>74</v>
      </c>
      <c r="B50" s="11">
        <f>+'EDR 2017 Detail Data'!AX85</f>
        <v>7977205</v>
      </c>
      <c r="C50" s="11">
        <f>+'EDR 2017 Detail Data'!AX128</f>
        <v>10432983</v>
      </c>
      <c r="D50" s="11">
        <f>+'EDR 2017 Detail Data'!AX136</f>
        <v>27237080</v>
      </c>
      <c r="E50" s="11">
        <f>+'EDR 2017 Detail Data'!AX155</f>
        <v>9806272</v>
      </c>
      <c r="F50" s="16">
        <f t="shared" si="0"/>
        <v>55453540</v>
      </c>
    </row>
    <row r="51" spans="1:6">
      <c r="A51" s="1" t="s">
        <v>75</v>
      </c>
      <c r="B51" s="11">
        <f>+'EDR 2017 Detail Data'!AY85</f>
        <v>6996094</v>
      </c>
      <c r="C51" s="11">
        <f>+'EDR 2017 Detail Data'!AY128</f>
        <v>4285279</v>
      </c>
      <c r="D51" s="11">
        <f>+'EDR 2017 Detail Data'!AY136</f>
        <v>6118412</v>
      </c>
      <c r="E51" s="11">
        <f>+'EDR 2017 Detail Data'!AY155</f>
        <v>2926941</v>
      </c>
      <c r="F51" s="16">
        <f t="shared" si="0"/>
        <v>20326726</v>
      </c>
    </row>
    <row r="52" spans="1:6">
      <c r="A52" s="1" t="s">
        <v>76</v>
      </c>
      <c r="B52" s="11">
        <f>+'EDR 2017 Detail Data'!AZ85</f>
        <v>6411904</v>
      </c>
      <c r="C52" s="11">
        <f>+'EDR 2017 Detail Data'!AZ128</f>
        <v>16774437</v>
      </c>
      <c r="D52" s="11">
        <f>+'EDR 2017 Detail Data'!AZ136</f>
        <v>39189856</v>
      </c>
      <c r="E52" s="11">
        <f>+'EDR 2017 Detail Data'!AZ155</f>
        <v>12275808</v>
      </c>
      <c r="F52" s="16">
        <f t="shared" si="0"/>
        <v>74652005</v>
      </c>
    </row>
    <row r="53" spans="1:6">
      <c r="A53" s="1" t="s">
        <v>77</v>
      </c>
      <c r="B53" s="11">
        <f>+'EDR 2017 Detail Data'!BA85</f>
        <v>13377166</v>
      </c>
      <c r="C53" s="11">
        <f>+'EDR 2017 Detail Data'!BA128</f>
        <v>164391</v>
      </c>
      <c r="D53" s="11">
        <f>+'EDR 2017 Detail Data'!BA136</f>
        <v>1856472</v>
      </c>
      <c r="E53" s="11">
        <f>+'EDR 2017 Detail Data'!BA155</f>
        <v>1651403</v>
      </c>
      <c r="F53" s="16">
        <f t="shared" si="0"/>
        <v>17049432</v>
      </c>
    </row>
    <row r="54" spans="1:6">
      <c r="A54" s="1" t="s">
        <v>78</v>
      </c>
      <c r="B54" s="11">
        <f>+'EDR 2017 Detail Data'!BB85</f>
        <v>5247578</v>
      </c>
      <c r="C54" s="11">
        <f>+'EDR 2017 Detail Data'!BB128</f>
        <v>15319409</v>
      </c>
      <c r="D54" s="11">
        <f>+'EDR 2017 Detail Data'!BB136</f>
        <v>35684477</v>
      </c>
      <c r="E54" s="11">
        <f>+'EDR 2017 Detail Data'!BB155</f>
        <v>8157543</v>
      </c>
      <c r="F54" s="16">
        <f t="shared" si="0"/>
        <v>64409007</v>
      </c>
    </row>
    <row r="55" spans="1:6">
      <c r="A55" s="1" t="s">
        <v>79</v>
      </c>
      <c r="B55" s="11">
        <f>+'EDR 2017 Detail Data'!BC85</f>
        <v>4928663</v>
      </c>
      <c r="C55" s="11">
        <f>+'EDR 2017 Detail Data'!BC128</f>
        <v>8567671</v>
      </c>
      <c r="D55" s="11">
        <f>+'EDR 2017 Detail Data'!BC136</f>
        <v>12256773</v>
      </c>
      <c r="E55" s="11">
        <f>+'EDR 2017 Detail Data'!BC155</f>
        <v>6644692</v>
      </c>
      <c r="F55" s="16">
        <f t="shared" si="0"/>
        <v>32397799</v>
      </c>
    </row>
    <row r="56" spans="1:6">
      <c r="A56" s="1" t="s">
        <v>80</v>
      </c>
      <c r="B56" s="11">
        <f>+'EDR 2017 Detail Data'!BD85</f>
        <v>864960</v>
      </c>
      <c r="C56" s="11">
        <f>+'EDR 2017 Detail Data'!BD128</f>
        <v>1008801</v>
      </c>
      <c r="D56" s="11">
        <f>+'EDR 2017 Detail Data'!BD136</f>
        <v>746460</v>
      </c>
      <c r="E56" s="11">
        <f>+'EDR 2017 Detail Data'!BD155</f>
        <v>460542</v>
      </c>
      <c r="F56" s="16">
        <f t="shared" si="0"/>
        <v>3080763</v>
      </c>
    </row>
    <row r="57" spans="1:6">
      <c r="A57" s="1" t="s">
        <v>81</v>
      </c>
      <c r="B57" s="11">
        <f>+'EDR 2017 Detail Data'!BE85</f>
        <v>2667100</v>
      </c>
      <c r="C57" s="11">
        <f>+'EDR 2017 Detail Data'!BE128</f>
        <v>1663094</v>
      </c>
      <c r="D57" s="11">
        <f>+'EDR 2017 Detail Data'!BE136</f>
        <v>0</v>
      </c>
      <c r="E57" s="11">
        <f>+'EDR 2017 Detail Data'!BE155</f>
        <v>5570054</v>
      </c>
      <c r="F57" s="16">
        <f t="shared" si="0"/>
        <v>9900248</v>
      </c>
    </row>
    <row r="58" spans="1:6">
      <c r="A58" s="1" t="s">
        <v>82</v>
      </c>
      <c r="B58" s="11">
        <f>+'EDR 2017 Detail Data'!BF85</f>
        <v>9784071</v>
      </c>
      <c r="C58" s="11">
        <f>+'EDR 2017 Detail Data'!BF128</f>
        <v>2910166</v>
      </c>
      <c r="D58" s="11">
        <f>+'EDR 2017 Detail Data'!BF136</f>
        <v>2536555</v>
      </c>
      <c r="E58" s="11">
        <f>+'EDR 2017 Detail Data'!BF155</f>
        <v>1644015</v>
      </c>
      <c r="F58" s="16">
        <f t="shared" si="0"/>
        <v>16874807</v>
      </c>
    </row>
    <row r="59" spans="1:6">
      <c r="A59" s="1" t="s">
        <v>83</v>
      </c>
      <c r="B59" s="11">
        <f>+'EDR 2017 Detail Data'!BG85</f>
        <v>68931</v>
      </c>
      <c r="C59" s="11">
        <f>+'EDR 2017 Detail Data'!BG128</f>
        <v>4694317</v>
      </c>
      <c r="D59" s="11">
        <f>+'EDR 2017 Detail Data'!BG136</f>
        <v>1267818</v>
      </c>
      <c r="E59" s="11">
        <f>+'EDR 2017 Detail Data'!BG155</f>
        <v>0</v>
      </c>
      <c r="F59" s="16">
        <f t="shared" si="0"/>
        <v>6031066</v>
      </c>
    </row>
    <row r="60" spans="1:6">
      <c r="A60" s="1" t="s">
        <v>84</v>
      </c>
      <c r="B60" s="11">
        <f>+'EDR 2017 Detail Data'!BH85</f>
        <v>4368343</v>
      </c>
      <c r="C60" s="11">
        <f>+'EDR 2017 Detail Data'!BH128</f>
        <v>6186387</v>
      </c>
      <c r="D60" s="11">
        <f>+'EDR 2017 Detail Data'!BH136</f>
        <v>10364573</v>
      </c>
      <c r="E60" s="11">
        <f>+'EDR 2017 Detail Data'!BH155</f>
        <v>3185637</v>
      </c>
      <c r="F60" s="16">
        <f t="shared" si="0"/>
        <v>24104940</v>
      </c>
    </row>
    <row r="61" spans="1:6">
      <c r="A61" s="1" t="s">
        <v>85</v>
      </c>
      <c r="B61" s="11">
        <f>+'EDR 2017 Detail Data'!BI85</f>
        <v>2332393</v>
      </c>
      <c r="C61" s="11">
        <f>+'EDR 2017 Detail Data'!BI128</f>
        <v>3407113</v>
      </c>
      <c r="D61" s="11">
        <f>+'EDR 2017 Detail Data'!BI136</f>
        <v>7540913</v>
      </c>
      <c r="E61" s="11">
        <f>+'EDR 2017 Detail Data'!BI155</f>
        <v>4706112</v>
      </c>
      <c r="F61" s="16">
        <f t="shared" si="0"/>
        <v>17986531</v>
      </c>
    </row>
    <row r="62" spans="1:6">
      <c r="A62" s="1" t="s">
        <v>86</v>
      </c>
      <c r="B62" s="11">
        <f>+'EDR 2017 Detail Data'!BJ85</f>
        <v>796994</v>
      </c>
      <c r="C62" s="11">
        <f>+'EDR 2017 Detail Data'!BJ128</f>
        <v>1131186</v>
      </c>
      <c r="D62" s="11">
        <f>+'EDR 2017 Detail Data'!BJ136</f>
        <v>1692470</v>
      </c>
      <c r="E62" s="11">
        <f>+'EDR 2017 Detail Data'!BJ155</f>
        <v>707645</v>
      </c>
      <c r="F62" s="16">
        <f t="shared" si="0"/>
        <v>4328295</v>
      </c>
    </row>
    <row r="63" spans="1:6">
      <c r="A63" s="1" t="s">
        <v>87</v>
      </c>
      <c r="B63" s="11">
        <f>+'EDR 2017 Detail Data'!BK85</f>
        <v>1743711</v>
      </c>
      <c r="C63" s="11">
        <f>+'EDR 2017 Detail Data'!BK128</f>
        <v>33716</v>
      </c>
      <c r="D63" s="11">
        <f>+'EDR 2017 Detail Data'!BK136</f>
        <v>52521</v>
      </c>
      <c r="E63" s="11">
        <f>+'EDR 2017 Detail Data'!BK155</f>
        <v>0</v>
      </c>
      <c r="F63" s="16">
        <f t="shared" si="0"/>
        <v>1829948</v>
      </c>
    </row>
    <row r="64" spans="1:6">
      <c r="A64" s="1" t="s">
        <v>88</v>
      </c>
      <c r="B64" s="11">
        <f>+'EDR 2017 Detail Data'!BL85</f>
        <v>397504</v>
      </c>
      <c r="C64" s="11">
        <f>+'EDR 2017 Detail Data'!BL128</f>
        <v>272376</v>
      </c>
      <c r="D64" s="11">
        <f>+'EDR 2017 Detail Data'!BL136</f>
        <v>8753</v>
      </c>
      <c r="E64" s="11">
        <f>+'EDR 2017 Detail Data'!BL155</f>
        <v>96340</v>
      </c>
      <c r="F64" s="16">
        <f t="shared" si="0"/>
        <v>774973</v>
      </c>
    </row>
    <row r="65" spans="1:6">
      <c r="A65" s="1" t="s">
        <v>89</v>
      </c>
      <c r="B65" s="11">
        <f>+'EDR 2017 Detail Data'!BM85</f>
        <v>259208</v>
      </c>
      <c r="C65" s="11">
        <f>+'EDR 2017 Detail Data'!BM128</f>
        <v>179620</v>
      </c>
      <c r="D65" s="11">
        <f>+'EDR 2017 Detail Data'!BM136</f>
        <v>316596</v>
      </c>
      <c r="E65" s="11">
        <f>+'EDR 2017 Detail Data'!BM155</f>
        <v>103117</v>
      </c>
      <c r="F65" s="16">
        <f t="shared" si="0"/>
        <v>858541</v>
      </c>
    </row>
    <row r="66" spans="1:6">
      <c r="A66" s="1" t="s">
        <v>90</v>
      </c>
      <c r="B66" s="11">
        <f>+'EDR 2017 Detail Data'!BN85</f>
        <v>6261344</v>
      </c>
      <c r="C66" s="11">
        <f>+'EDR 2017 Detail Data'!BN128</f>
        <v>7655614</v>
      </c>
      <c r="D66" s="11">
        <f>+'EDR 2017 Detail Data'!BN136</f>
        <v>20603964</v>
      </c>
      <c r="E66" s="11">
        <f>+'EDR 2017 Detail Data'!BN155</f>
        <v>3874305</v>
      </c>
      <c r="F66" s="16">
        <f t="shared" si="0"/>
        <v>38395227</v>
      </c>
    </row>
    <row r="67" spans="1:6">
      <c r="A67" s="1" t="s">
        <v>91</v>
      </c>
      <c r="B67" s="11">
        <f>+'EDR 2017 Detail Data'!BO85</f>
        <v>863962</v>
      </c>
      <c r="C67" s="11">
        <f>+'EDR 2017 Detail Data'!BO128</f>
        <v>72551</v>
      </c>
      <c r="D67" s="11">
        <f>+'EDR 2017 Detail Data'!BO136</f>
        <v>372902</v>
      </c>
      <c r="E67" s="11">
        <f>+'EDR 2017 Detail Data'!BO155</f>
        <v>0</v>
      </c>
      <c r="F67" s="16">
        <f t="shared" si="0"/>
        <v>1309415</v>
      </c>
    </row>
    <row r="68" spans="1:6">
      <c r="A68" s="1" t="s">
        <v>92</v>
      </c>
      <c r="B68" s="11">
        <f>+'EDR 2017 Detail Data'!BP85</f>
        <v>481391</v>
      </c>
      <c r="C68" s="11">
        <f>+'EDR 2017 Detail Data'!BP128</f>
        <v>0</v>
      </c>
      <c r="D68" s="11">
        <f>+'EDR 2017 Detail Data'!BP136</f>
        <v>0</v>
      </c>
      <c r="E68" s="11">
        <f>+'EDR 2017 Detail Data'!BP155</f>
        <v>0</v>
      </c>
      <c r="F68" s="16">
        <f t="shared" si="0"/>
        <v>481391</v>
      </c>
    </row>
    <row r="69" spans="1:6">
      <c r="A69" s="7" t="s">
        <v>93</v>
      </c>
      <c r="B69" s="83">
        <f>+'EDR 2017 Detail Data'!BQ85</f>
        <v>884255</v>
      </c>
      <c r="C69" s="83">
        <f>+'EDR 2017 Detail Data'!BQ128</f>
        <v>157023</v>
      </c>
      <c r="D69" s="83">
        <f>+'EDR 2017 Detail Data'!BQ136</f>
        <v>19956</v>
      </c>
      <c r="E69" s="83">
        <f>+'EDR 2017 Detail Data'!BQ155</f>
        <v>205087</v>
      </c>
      <c r="F69" s="83">
        <f t="shared" ref="F69" si="1">SUM(B69:E69)</f>
        <v>1266321</v>
      </c>
    </row>
    <row r="70" spans="1:6">
      <c r="A70" s="64" t="s">
        <v>99</v>
      </c>
      <c r="B70" s="93">
        <f>SUM(B3:B69)</f>
        <v>200702416</v>
      </c>
      <c r="C70" s="93">
        <f t="shared" ref="C70:F70" si="2">SUM(C3:C69)</f>
        <v>226863541</v>
      </c>
      <c r="D70" s="93">
        <f t="shared" si="2"/>
        <v>357578153</v>
      </c>
      <c r="E70" s="93">
        <f t="shared" si="2"/>
        <v>154490890</v>
      </c>
      <c r="F70" s="93">
        <f t="shared" si="2"/>
        <v>939635000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1F2E3-9DBD-4127-B9B5-9D0F4D58FC47}">
  <sheetPr>
    <pageSetUpPr fitToPage="1"/>
  </sheetPr>
  <dimension ref="A1:L77"/>
  <sheetViews>
    <sheetView workbookViewId="0">
      <selection activeCell="B3" sqref="B3"/>
    </sheetView>
  </sheetViews>
  <sheetFormatPr defaultRowHeight="15"/>
  <cols>
    <col min="1" max="1" width="16.28515625" customWidth="1"/>
    <col min="2" max="2" width="21.42578125" customWidth="1"/>
    <col min="3" max="3" width="32.140625" customWidth="1"/>
    <col min="4" max="4" width="27.85546875" customWidth="1"/>
    <col min="5" max="5" width="25.85546875" customWidth="1"/>
    <col min="6" max="6" width="26.28515625" customWidth="1"/>
    <col min="7" max="10" width="20.5703125" customWidth="1"/>
    <col min="11" max="11" width="21.7109375" customWidth="1"/>
    <col min="12" max="12" width="13.5703125" customWidth="1"/>
  </cols>
  <sheetData>
    <row r="1" spans="1:12" ht="45">
      <c r="A1" s="3" t="s">
        <v>25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3" t="s">
        <v>10</v>
      </c>
      <c r="L1" s="3" t="s">
        <v>26</v>
      </c>
    </row>
    <row r="2" spans="1:12">
      <c r="A2" s="1" t="s">
        <v>27</v>
      </c>
      <c r="B2" s="76">
        <v>78857873</v>
      </c>
      <c r="C2" s="76">
        <v>115691001</v>
      </c>
      <c r="D2" s="76">
        <v>27039475</v>
      </c>
      <c r="E2" s="76">
        <v>19884023</v>
      </c>
      <c r="F2" s="76">
        <v>14746873</v>
      </c>
      <c r="G2" s="76">
        <v>15883742</v>
      </c>
      <c r="H2" s="76">
        <v>3437814</v>
      </c>
      <c r="I2" s="76">
        <v>57051859</v>
      </c>
      <c r="J2" s="76">
        <v>17638637</v>
      </c>
      <c r="K2" s="2">
        <f>SUM(B2:J2)</f>
        <v>350231297</v>
      </c>
      <c r="L2" s="178">
        <v>260003</v>
      </c>
    </row>
    <row r="3" spans="1:12">
      <c r="A3" s="1" t="s">
        <v>28</v>
      </c>
      <c r="B3" s="76">
        <v>3691886</v>
      </c>
      <c r="C3" s="76">
        <v>14707293</v>
      </c>
      <c r="D3" s="76">
        <v>1016950</v>
      </c>
      <c r="E3" s="76">
        <v>4163522</v>
      </c>
      <c r="F3" s="76">
        <v>456513</v>
      </c>
      <c r="G3" s="76">
        <v>887573</v>
      </c>
      <c r="H3" s="76">
        <v>542355</v>
      </c>
      <c r="I3" s="76">
        <v>7627720</v>
      </c>
      <c r="J3" s="76">
        <v>1120123</v>
      </c>
      <c r="K3" s="2">
        <f t="shared" ref="K3:K67" si="0">SUM(B3:J3)</f>
        <v>34213935</v>
      </c>
      <c r="L3" s="178">
        <v>27191</v>
      </c>
    </row>
    <row r="4" spans="1:12">
      <c r="A4" s="1" t="s">
        <v>29</v>
      </c>
      <c r="B4" s="76">
        <v>28535435</v>
      </c>
      <c r="C4" s="76">
        <v>75074216</v>
      </c>
      <c r="D4" s="76">
        <v>45361494</v>
      </c>
      <c r="E4" s="76">
        <v>35119174</v>
      </c>
      <c r="F4" s="76">
        <v>53315900</v>
      </c>
      <c r="G4" s="76">
        <v>6431248</v>
      </c>
      <c r="H4" s="76">
        <v>6448256</v>
      </c>
      <c r="I4" s="76">
        <v>13970657</v>
      </c>
      <c r="J4" s="76">
        <v>8078426</v>
      </c>
      <c r="K4" s="2">
        <f t="shared" si="0"/>
        <v>272334806</v>
      </c>
      <c r="L4" s="178">
        <v>178820</v>
      </c>
    </row>
    <row r="5" spans="1:12">
      <c r="A5" s="1" t="s">
        <v>30</v>
      </c>
      <c r="B5" s="76">
        <v>5045038</v>
      </c>
      <c r="C5" s="76">
        <v>11373182</v>
      </c>
      <c r="D5" s="76">
        <v>1516313</v>
      </c>
      <c r="E5" s="76">
        <v>3777485</v>
      </c>
      <c r="F5" s="76">
        <v>1329944</v>
      </c>
      <c r="G5" s="76">
        <v>933008</v>
      </c>
      <c r="H5" s="76">
        <v>925011</v>
      </c>
      <c r="I5" s="76">
        <v>11852835</v>
      </c>
      <c r="J5" s="76">
        <v>1929729</v>
      </c>
      <c r="K5" s="2">
        <f t="shared" si="0"/>
        <v>38682545</v>
      </c>
      <c r="L5" s="178">
        <v>27642</v>
      </c>
    </row>
    <row r="6" spans="1:12">
      <c r="A6" s="1" t="s">
        <v>31</v>
      </c>
      <c r="B6" s="76">
        <v>151549504</v>
      </c>
      <c r="C6" s="76">
        <v>189874489</v>
      </c>
      <c r="D6" s="76">
        <v>99911282</v>
      </c>
      <c r="E6" s="76">
        <v>59389324</v>
      </c>
      <c r="F6" s="76">
        <v>24952128</v>
      </c>
      <c r="G6" s="76">
        <v>38593476</v>
      </c>
      <c r="H6" s="76">
        <v>52250573</v>
      </c>
      <c r="I6" s="76">
        <v>99847453</v>
      </c>
      <c r="J6" s="76">
        <v>24817619</v>
      </c>
      <c r="K6" s="2">
        <f t="shared" si="0"/>
        <v>741185848</v>
      </c>
      <c r="L6" s="178">
        <v>575211</v>
      </c>
    </row>
    <row r="7" spans="1:12">
      <c r="A7" s="1" t="s">
        <v>32</v>
      </c>
      <c r="B7" s="76">
        <v>448380000</v>
      </c>
      <c r="C7" s="76">
        <v>877831000</v>
      </c>
      <c r="D7" s="76">
        <v>156560000</v>
      </c>
      <c r="E7" s="76">
        <v>599449000</v>
      </c>
      <c r="F7" s="76">
        <v>16217000</v>
      </c>
      <c r="G7" s="76">
        <v>166597000</v>
      </c>
      <c r="H7" s="76">
        <v>184979000</v>
      </c>
      <c r="I7" s="76">
        <v>490723000</v>
      </c>
      <c r="J7" s="76">
        <v>63479000</v>
      </c>
      <c r="K7" s="2">
        <f t="shared" si="0"/>
        <v>3004215000</v>
      </c>
      <c r="L7" s="178">
        <v>1873970</v>
      </c>
    </row>
    <row r="8" spans="1:12">
      <c r="A8" s="1" t="s">
        <v>33</v>
      </c>
      <c r="B8" s="76">
        <v>3043395</v>
      </c>
      <c r="C8" s="76">
        <v>3339534</v>
      </c>
      <c r="D8" s="76">
        <v>207632</v>
      </c>
      <c r="E8" s="76">
        <v>8426766</v>
      </c>
      <c r="F8" s="76">
        <v>808979</v>
      </c>
      <c r="G8" s="76">
        <v>383037</v>
      </c>
      <c r="H8" s="76">
        <v>715559</v>
      </c>
      <c r="I8" s="76">
        <v>622523</v>
      </c>
      <c r="J8" s="76">
        <v>593499</v>
      </c>
      <c r="K8" s="2">
        <f t="shared" si="0"/>
        <v>18140924</v>
      </c>
      <c r="L8" s="178">
        <v>15001</v>
      </c>
    </row>
    <row r="9" spans="1:12">
      <c r="A9" s="1" t="s">
        <v>34</v>
      </c>
      <c r="B9" s="76">
        <v>81289138</v>
      </c>
      <c r="C9" s="76">
        <v>130471052</v>
      </c>
      <c r="D9" s="76">
        <v>95779414</v>
      </c>
      <c r="E9" s="76">
        <v>88591366</v>
      </c>
      <c r="F9" s="76">
        <v>3492686</v>
      </c>
      <c r="G9" s="76">
        <v>15578304</v>
      </c>
      <c r="H9" s="76">
        <v>28912788</v>
      </c>
      <c r="I9" s="76">
        <v>98966757</v>
      </c>
      <c r="J9" s="76">
        <v>7108226</v>
      </c>
      <c r="K9" s="2">
        <f t="shared" si="0"/>
        <v>550189731</v>
      </c>
      <c r="L9" s="178">
        <v>172720</v>
      </c>
    </row>
    <row r="10" spans="1:12">
      <c r="A10" s="1" t="s">
        <v>35</v>
      </c>
      <c r="B10" s="76">
        <v>36472135</v>
      </c>
      <c r="C10" s="76">
        <v>70791694</v>
      </c>
      <c r="D10" s="76">
        <v>24820818</v>
      </c>
      <c r="E10" s="76">
        <v>23022521</v>
      </c>
      <c r="F10" s="76">
        <v>1907948</v>
      </c>
      <c r="G10" s="76">
        <v>9591255</v>
      </c>
      <c r="H10" s="76">
        <v>4190282</v>
      </c>
      <c r="I10" s="76">
        <v>18685748</v>
      </c>
      <c r="J10" s="76">
        <v>3083355</v>
      </c>
      <c r="K10" s="2">
        <f t="shared" si="0"/>
        <v>192565756</v>
      </c>
      <c r="L10" s="178">
        <v>143801</v>
      </c>
    </row>
    <row r="11" spans="1:12">
      <c r="A11" s="1" t="s">
        <v>36</v>
      </c>
      <c r="B11" s="76">
        <v>47141126</v>
      </c>
      <c r="C11" s="76">
        <v>73103514</v>
      </c>
      <c r="D11" s="76">
        <v>18951948</v>
      </c>
      <c r="E11" s="76">
        <v>35106963</v>
      </c>
      <c r="F11" s="76">
        <v>1526743</v>
      </c>
      <c r="G11" s="76">
        <v>6125081</v>
      </c>
      <c r="H11" s="76">
        <v>5494615</v>
      </c>
      <c r="I11" s="76">
        <v>30503476</v>
      </c>
      <c r="J11" s="76">
        <v>5973972</v>
      </c>
      <c r="K11" s="2">
        <f t="shared" si="0"/>
        <v>223927438</v>
      </c>
      <c r="L11" s="178">
        <v>208549</v>
      </c>
    </row>
    <row r="12" spans="1:12">
      <c r="A12" s="1" t="s">
        <v>37</v>
      </c>
      <c r="B12" s="76">
        <v>202980541</v>
      </c>
      <c r="C12" s="76">
        <v>239219939</v>
      </c>
      <c r="D12" s="76">
        <v>163993422</v>
      </c>
      <c r="E12" s="76">
        <v>99993105</v>
      </c>
      <c r="F12" s="76">
        <v>8662889</v>
      </c>
      <c r="G12" s="76">
        <v>15129317</v>
      </c>
      <c r="H12" s="76">
        <v>50737273</v>
      </c>
      <c r="I12" s="76">
        <v>201072792</v>
      </c>
      <c r="J12" s="76">
        <v>9149562</v>
      </c>
      <c r="K12" s="2">
        <f t="shared" si="0"/>
        <v>990938840</v>
      </c>
      <c r="L12" s="178">
        <v>357470</v>
      </c>
    </row>
    <row r="13" spans="1:12">
      <c r="A13" s="1" t="s">
        <v>38</v>
      </c>
      <c r="B13" s="76">
        <v>10059936</v>
      </c>
      <c r="C13" s="76">
        <v>27558053</v>
      </c>
      <c r="D13" s="76">
        <v>7889564</v>
      </c>
      <c r="E13" s="76">
        <v>11479865</v>
      </c>
      <c r="F13" s="76">
        <v>2229006</v>
      </c>
      <c r="G13" s="76">
        <v>2649604</v>
      </c>
      <c r="H13" s="76">
        <v>3032329</v>
      </c>
      <c r="I13" s="76">
        <v>34517057</v>
      </c>
      <c r="J13" s="76">
        <v>2228667</v>
      </c>
      <c r="K13" s="2">
        <f t="shared" si="0"/>
        <v>101644081</v>
      </c>
      <c r="L13" s="178">
        <v>68943</v>
      </c>
    </row>
    <row r="14" spans="1:12">
      <c r="A14" s="1" t="s">
        <v>39</v>
      </c>
      <c r="B14" s="76">
        <v>10432971</v>
      </c>
      <c r="C14" s="76">
        <v>16924694</v>
      </c>
      <c r="D14" s="76">
        <v>8485479</v>
      </c>
      <c r="E14" s="76">
        <v>3728207</v>
      </c>
      <c r="F14" s="76">
        <v>803225</v>
      </c>
      <c r="G14" s="76">
        <v>1623967</v>
      </c>
      <c r="H14" s="76">
        <v>1198723</v>
      </c>
      <c r="I14" s="76">
        <v>7723494</v>
      </c>
      <c r="J14" s="76">
        <v>1113873</v>
      </c>
      <c r="K14" s="2">
        <f t="shared" si="0"/>
        <v>52034633</v>
      </c>
      <c r="L14" s="178">
        <v>35621</v>
      </c>
    </row>
    <row r="15" spans="1:12">
      <c r="A15" s="1" t="s">
        <v>40</v>
      </c>
      <c r="B15" s="76">
        <v>4314376</v>
      </c>
      <c r="C15" s="76">
        <v>10267054</v>
      </c>
      <c r="D15" s="76">
        <v>2124254</v>
      </c>
      <c r="E15" s="76">
        <v>7810105</v>
      </c>
      <c r="F15" s="76">
        <v>1168624</v>
      </c>
      <c r="G15" s="76">
        <v>875067</v>
      </c>
      <c r="H15" s="76">
        <v>543555</v>
      </c>
      <c r="I15" s="76">
        <v>1124953</v>
      </c>
      <c r="J15" s="76">
        <v>656384</v>
      </c>
      <c r="K15" s="2">
        <f t="shared" si="0"/>
        <v>28884372</v>
      </c>
      <c r="L15" s="178">
        <v>16726</v>
      </c>
    </row>
    <row r="16" spans="1:12">
      <c r="A16" s="1" t="s">
        <v>41</v>
      </c>
      <c r="B16" s="76">
        <v>1071941395</v>
      </c>
      <c r="C16" s="76">
        <v>714662534</v>
      </c>
      <c r="D16" s="76">
        <v>1698785601</v>
      </c>
      <c r="E16" s="76">
        <v>430521222</v>
      </c>
      <c r="F16" s="76">
        <v>65408176</v>
      </c>
      <c r="G16" s="76">
        <v>112386805</v>
      </c>
      <c r="H16" s="76">
        <v>151542745</v>
      </c>
      <c r="I16" s="76">
        <v>526739863</v>
      </c>
      <c r="J16" s="76">
        <v>33369569</v>
      </c>
      <c r="K16" s="2">
        <f>SUM(B16:J16)</f>
        <v>4805357910</v>
      </c>
      <c r="L16" s="178">
        <v>936811</v>
      </c>
    </row>
    <row r="17" spans="1:12">
      <c r="A17" s="1" t="s">
        <v>42</v>
      </c>
      <c r="B17" s="76">
        <v>110481243</v>
      </c>
      <c r="C17" s="76">
        <v>154806710</v>
      </c>
      <c r="D17" s="76">
        <v>13996270</v>
      </c>
      <c r="E17" s="76">
        <v>58534393</v>
      </c>
      <c r="F17" s="76">
        <v>23552429</v>
      </c>
      <c r="G17" s="76">
        <v>2449213</v>
      </c>
      <c r="H17" s="76">
        <v>16685778</v>
      </c>
      <c r="I17" s="76">
        <v>28665516</v>
      </c>
      <c r="J17" s="76">
        <v>14881929</v>
      </c>
      <c r="K17" s="2">
        <f t="shared" si="0"/>
        <v>424053481</v>
      </c>
      <c r="L17" s="178">
        <v>313381</v>
      </c>
    </row>
    <row r="18" spans="1:12">
      <c r="A18" s="1" t="s">
        <v>43</v>
      </c>
      <c r="B18" s="76">
        <v>30888175</v>
      </c>
      <c r="C18" s="76">
        <v>45307197</v>
      </c>
      <c r="D18" s="76">
        <v>5421891</v>
      </c>
      <c r="E18" s="76">
        <v>15946340</v>
      </c>
      <c r="F18" s="76">
        <v>2518639</v>
      </c>
      <c r="G18" s="76">
        <v>4485200</v>
      </c>
      <c r="H18" s="76">
        <v>4290946</v>
      </c>
      <c r="I18" s="76">
        <v>11117985</v>
      </c>
      <c r="J18" s="76">
        <v>3999368</v>
      </c>
      <c r="K18" s="2">
        <f t="shared" si="0"/>
        <v>123975741</v>
      </c>
      <c r="L18" s="178">
        <v>105157</v>
      </c>
    </row>
    <row r="19" spans="1:12">
      <c r="A19" s="1" t="s">
        <v>44</v>
      </c>
      <c r="B19" s="76">
        <v>5101477</v>
      </c>
      <c r="C19" s="76">
        <v>6810966</v>
      </c>
      <c r="D19" s="76">
        <v>2561970</v>
      </c>
      <c r="E19" s="76">
        <v>4935937</v>
      </c>
      <c r="F19" s="76">
        <v>1588074</v>
      </c>
      <c r="G19" s="76">
        <v>9191044</v>
      </c>
      <c r="H19" s="76">
        <v>834073</v>
      </c>
      <c r="I19" s="76">
        <v>3068862</v>
      </c>
      <c r="J19" s="76">
        <v>1366906</v>
      </c>
      <c r="K19" s="2">
        <f t="shared" si="0"/>
        <v>35459309</v>
      </c>
      <c r="L19" s="178">
        <v>12161</v>
      </c>
    </row>
    <row r="20" spans="1:12">
      <c r="A20" s="1" t="s">
        <v>45</v>
      </c>
      <c r="B20" s="76">
        <v>8434759</v>
      </c>
      <c r="C20" s="76">
        <v>13002323</v>
      </c>
      <c r="D20" s="76">
        <v>420961</v>
      </c>
      <c r="E20" s="76">
        <v>10333865</v>
      </c>
      <c r="F20" s="76">
        <v>896583</v>
      </c>
      <c r="G20" s="76">
        <v>3707933</v>
      </c>
      <c r="H20" s="76">
        <v>1536600</v>
      </c>
      <c r="I20" s="76">
        <v>19697917</v>
      </c>
      <c r="J20" s="76">
        <v>1616006</v>
      </c>
      <c r="K20" s="2">
        <f t="shared" si="0"/>
        <v>59646947</v>
      </c>
      <c r="L20" s="178">
        <v>48263</v>
      </c>
    </row>
    <row r="21" spans="1:12">
      <c r="A21" s="1" t="s">
        <v>46</v>
      </c>
      <c r="B21" s="76">
        <v>4030980</v>
      </c>
      <c r="C21" s="76">
        <v>8244507</v>
      </c>
      <c r="D21" s="76">
        <v>1144928</v>
      </c>
      <c r="E21" s="76">
        <v>5006531</v>
      </c>
      <c r="F21" s="76">
        <v>456490</v>
      </c>
      <c r="G21" s="76">
        <v>642866</v>
      </c>
      <c r="H21" s="76">
        <v>580210</v>
      </c>
      <c r="I21" s="76">
        <v>551507</v>
      </c>
      <c r="J21" s="76">
        <v>728250</v>
      </c>
      <c r="K21" s="2">
        <f t="shared" si="0"/>
        <v>21386269</v>
      </c>
      <c r="L21" s="178">
        <v>17224</v>
      </c>
    </row>
    <row r="22" spans="1:12">
      <c r="A22" s="1" t="s">
        <v>47</v>
      </c>
      <c r="B22" s="76">
        <v>4441903</v>
      </c>
      <c r="C22" s="76">
        <v>13223283</v>
      </c>
      <c r="D22" s="76">
        <v>1268749</v>
      </c>
      <c r="E22" s="76">
        <v>1478759</v>
      </c>
      <c r="F22" s="76">
        <v>2656106</v>
      </c>
      <c r="G22" s="76">
        <v>331385</v>
      </c>
      <c r="H22" s="76">
        <v>453552</v>
      </c>
      <c r="I22" s="76">
        <v>2169339</v>
      </c>
      <c r="J22" s="76">
        <v>104404</v>
      </c>
      <c r="K22" s="2">
        <f t="shared" si="0"/>
        <v>26127480</v>
      </c>
      <c r="L22" s="178">
        <v>13087</v>
      </c>
    </row>
    <row r="23" spans="1:12">
      <c r="A23" s="1" t="s">
        <v>48</v>
      </c>
      <c r="B23" s="76">
        <v>7128016</v>
      </c>
      <c r="C23" s="76">
        <v>8073695</v>
      </c>
      <c r="D23" s="76">
        <v>751323</v>
      </c>
      <c r="E23" s="76">
        <v>5555379</v>
      </c>
      <c r="F23" s="76">
        <v>1911352</v>
      </c>
      <c r="G23" s="76">
        <v>1328170</v>
      </c>
      <c r="H23" s="76">
        <v>661187</v>
      </c>
      <c r="I23" s="76">
        <v>4835179</v>
      </c>
      <c r="J23" s="76">
        <v>592879</v>
      </c>
      <c r="K23" s="2">
        <f t="shared" si="0"/>
        <v>30837180</v>
      </c>
      <c r="L23" s="178">
        <v>16297</v>
      </c>
    </row>
    <row r="24" spans="1:12">
      <c r="A24" s="1" t="s">
        <v>49</v>
      </c>
      <c r="B24" s="76">
        <v>3252868</v>
      </c>
      <c r="C24" s="76">
        <v>7624932</v>
      </c>
      <c r="D24" s="76">
        <v>1201101</v>
      </c>
      <c r="E24" s="76">
        <v>6983736</v>
      </c>
      <c r="F24" s="76">
        <v>583462</v>
      </c>
      <c r="G24" s="76">
        <v>729913</v>
      </c>
      <c r="H24" s="76">
        <v>982011</v>
      </c>
      <c r="I24" s="76">
        <v>637462</v>
      </c>
      <c r="J24" s="76">
        <v>731774</v>
      </c>
      <c r="K24" s="2">
        <f t="shared" si="0"/>
        <v>22727259</v>
      </c>
      <c r="L24" s="178">
        <v>14663</v>
      </c>
    </row>
    <row r="25" spans="1:12">
      <c r="A25" s="1" t="s">
        <v>50</v>
      </c>
      <c r="B25" s="76">
        <v>15638628</v>
      </c>
      <c r="C25" s="76">
        <v>16366189</v>
      </c>
      <c r="D25" s="76">
        <v>4618360</v>
      </c>
      <c r="E25" s="76">
        <v>4284863</v>
      </c>
      <c r="F25" s="76">
        <v>572294</v>
      </c>
      <c r="G25" s="76">
        <v>981858</v>
      </c>
      <c r="H25" s="76">
        <v>1217186</v>
      </c>
      <c r="I25" s="76">
        <v>2464032</v>
      </c>
      <c r="J25" s="76">
        <v>10656</v>
      </c>
      <c r="K25" s="2">
        <f t="shared" si="0"/>
        <v>46154066</v>
      </c>
      <c r="L25" s="178">
        <v>27426</v>
      </c>
    </row>
    <row r="26" spans="1:12">
      <c r="A26" s="1" t="s">
        <v>51</v>
      </c>
      <c r="B26" s="76">
        <v>12431914</v>
      </c>
      <c r="C26" s="76">
        <v>21792030</v>
      </c>
      <c r="D26" s="76">
        <v>5990510</v>
      </c>
      <c r="E26" s="76">
        <v>11326280</v>
      </c>
      <c r="F26" s="76">
        <v>761458</v>
      </c>
      <c r="G26" s="76">
        <v>1121979</v>
      </c>
      <c r="H26" s="76">
        <v>1080963</v>
      </c>
      <c r="I26" s="76">
        <v>17432202</v>
      </c>
      <c r="J26" s="76">
        <v>1382756</v>
      </c>
      <c r="K26" s="2">
        <f t="shared" si="0"/>
        <v>73320092</v>
      </c>
      <c r="L26" s="178">
        <v>39057</v>
      </c>
    </row>
    <row r="27" spans="1:12">
      <c r="A27" s="1" t="s">
        <v>52</v>
      </c>
      <c r="B27" s="76">
        <v>55691185</v>
      </c>
      <c r="C27" s="76">
        <v>86528805</v>
      </c>
      <c r="D27" s="76">
        <v>40766377</v>
      </c>
      <c r="E27" s="76">
        <v>26440652</v>
      </c>
      <c r="F27" s="76">
        <v>3415215</v>
      </c>
      <c r="G27" s="76">
        <v>5750307</v>
      </c>
      <c r="H27" s="76">
        <v>5384233</v>
      </c>
      <c r="I27" s="76">
        <v>15536333</v>
      </c>
      <c r="J27" s="76">
        <v>7048285</v>
      </c>
      <c r="K27" s="2">
        <f t="shared" si="0"/>
        <v>246561392</v>
      </c>
      <c r="L27" s="178">
        <v>181882</v>
      </c>
    </row>
    <row r="28" spans="1:12">
      <c r="A28" s="1" t="s">
        <v>53</v>
      </c>
      <c r="B28" s="76">
        <v>34259827</v>
      </c>
      <c r="C28" s="76">
        <v>46370028</v>
      </c>
      <c r="D28" s="76">
        <v>16026177</v>
      </c>
      <c r="E28" s="76">
        <v>17543673</v>
      </c>
      <c r="F28" s="76">
        <v>2663981</v>
      </c>
      <c r="G28" s="76">
        <v>3682639</v>
      </c>
      <c r="H28" s="76">
        <v>3219636</v>
      </c>
      <c r="I28" s="76">
        <v>1636066</v>
      </c>
      <c r="J28" s="76">
        <v>4186800</v>
      </c>
      <c r="K28" s="2">
        <f t="shared" si="0"/>
        <v>129588827</v>
      </c>
      <c r="L28" s="178">
        <v>102138</v>
      </c>
    </row>
    <row r="29" spans="1:12">
      <c r="A29" s="1" t="s">
        <v>54</v>
      </c>
      <c r="B29" s="76">
        <v>572348380</v>
      </c>
      <c r="C29" s="76">
        <v>591596217</v>
      </c>
      <c r="D29" s="76">
        <v>379132329</v>
      </c>
      <c r="E29" s="76">
        <v>124474068</v>
      </c>
      <c r="F29" s="76">
        <v>68875932</v>
      </c>
      <c r="G29" s="76">
        <v>224606083</v>
      </c>
      <c r="H29" s="76">
        <v>96185849</v>
      </c>
      <c r="I29" s="76">
        <v>874248118</v>
      </c>
      <c r="J29" s="76">
        <v>77497303</v>
      </c>
      <c r="K29" s="2">
        <f t="shared" si="0"/>
        <v>3008964279</v>
      </c>
      <c r="L29" s="178">
        <v>1379302</v>
      </c>
    </row>
    <row r="30" spans="1:12">
      <c r="A30" s="1" t="s">
        <v>55</v>
      </c>
      <c r="B30" s="76">
        <v>2529166</v>
      </c>
      <c r="C30" s="76">
        <v>6538742</v>
      </c>
      <c r="D30" s="76">
        <v>328326</v>
      </c>
      <c r="E30" s="76">
        <v>9300560</v>
      </c>
      <c r="F30" s="76">
        <v>520113</v>
      </c>
      <c r="G30" s="76">
        <v>509039</v>
      </c>
      <c r="H30" s="76">
        <v>259897</v>
      </c>
      <c r="I30" s="76">
        <v>1438688</v>
      </c>
      <c r="J30" s="76">
        <v>1112424</v>
      </c>
      <c r="K30" s="2">
        <f t="shared" si="0"/>
        <v>22536955</v>
      </c>
      <c r="L30" s="178">
        <v>20210</v>
      </c>
    </row>
    <row r="31" spans="1:12">
      <c r="A31" s="1" t="s">
        <v>56</v>
      </c>
      <c r="B31" s="76">
        <v>60804259</v>
      </c>
      <c r="C31" s="76">
        <v>90130190</v>
      </c>
      <c r="D31" s="76">
        <v>55578221</v>
      </c>
      <c r="E31" s="76">
        <v>29314242</v>
      </c>
      <c r="F31" s="76">
        <v>437031</v>
      </c>
      <c r="G31" s="76">
        <v>8116910</v>
      </c>
      <c r="H31" s="76">
        <v>15891840</v>
      </c>
      <c r="I31" s="76">
        <v>14453902</v>
      </c>
      <c r="J31" s="76">
        <v>6755050</v>
      </c>
      <c r="K31" s="2">
        <f t="shared" si="0"/>
        <v>281481645</v>
      </c>
      <c r="L31" s="178">
        <v>148962</v>
      </c>
    </row>
    <row r="32" spans="1:12">
      <c r="A32" s="1" t="s">
        <v>57</v>
      </c>
      <c r="B32" s="76">
        <v>9497337</v>
      </c>
      <c r="C32" s="76">
        <v>16219242</v>
      </c>
      <c r="D32" s="76">
        <v>1620831</v>
      </c>
      <c r="E32" s="76">
        <v>18827403</v>
      </c>
      <c r="F32" s="76">
        <v>2002404</v>
      </c>
      <c r="G32" s="76">
        <v>1272973</v>
      </c>
      <c r="H32" s="76">
        <v>1445469</v>
      </c>
      <c r="I32" s="76">
        <v>14843119</v>
      </c>
      <c r="J32" s="76">
        <v>1161352</v>
      </c>
      <c r="K32" s="2">
        <f t="shared" si="0"/>
        <v>66890130</v>
      </c>
      <c r="L32" s="178">
        <v>50418</v>
      </c>
    </row>
    <row r="33" spans="1:12">
      <c r="A33" s="1" t="s">
        <v>58</v>
      </c>
      <c r="B33" s="76">
        <v>3882251</v>
      </c>
      <c r="C33" s="76">
        <v>9711417</v>
      </c>
      <c r="D33" s="76">
        <v>1887775</v>
      </c>
      <c r="E33" s="76">
        <v>2321000</v>
      </c>
      <c r="F33" s="76">
        <v>896128</v>
      </c>
      <c r="G33" s="76">
        <v>378047</v>
      </c>
      <c r="H33" s="76">
        <v>1613703</v>
      </c>
      <c r="I33" s="76">
        <v>8256305</v>
      </c>
      <c r="J33" s="76">
        <v>647266</v>
      </c>
      <c r="K33" s="2">
        <f t="shared" si="0"/>
        <v>29593892</v>
      </c>
      <c r="L33" s="178">
        <v>14611</v>
      </c>
    </row>
    <row r="34" spans="1:12">
      <c r="A34" s="1" t="s">
        <v>59</v>
      </c>
      <c r="B34" s="76">
        <v>2157493</v>
      </c>
      <c r="C34" s="76">
        <v>3235444</v>
      </c>
      <c r="D34" s="76">
        <v>827404</v>
      </c>
      <c r="E34" s="76">
        <v>1444230</v>
      </c>
      <c r="F34" s="76">
        <v>515222</v>
      </c>
      <c r="G34" s="76">
        <v>142908</v>
      </c>
      <c r="H34" s="76">
        <v>400606</v>
      </c>
      <c r="I34" s="76">
        <v>3638290</v>
      </c>
      <c r="J34" s="76">
        <v>73541</v>
      </c>
      <c r="K34" s="2">
        <f t="shared" si="0"/>
        <v>12435138</v>
      </c>
      <c r="L34" s="178">
        <v>8479</v>
      </c>
    </row>
    <row r="35" spans="1:12">
      <c r="A35" s="1" t="s">
        <v>60</v>
      </c>
      <c r="B35" s="76">
        <v>69910166</v>
      </c>
      <c r="C35" s="76">
        <v>138259460</v>
      </c>
      <c r="D35" s="76">
        <v>17657971</v>
      </c>
      <c r="E35" s="76">
        <v>34877587</v>
      </c>
      <c r="F35" s="76">
        <v>8478415</v>
      </c>
      <c r="G35" s="76">
        <v>9944245</v>
      </c>
      <c r="H35" s="76">
        <v>10881373</v>
      </c>
      <c r="I35" s="76">
        <v>34292856</v>
      </c>
      <c r="J35" s="76">
        <v>8775054</v>
      </c>
      <c r="K35" s="2">
        <f t="shared" si="0"/>
        <v>333077127</v>
      </c>
      <c r="L35" s="178">
        <v>331724</v>
      </c>
    </row>
    <row r="36" spans="1:12">
      <c r="A36" s="1" t="s">
        <v>61</v>
      </c>
      <c r="B36" s="76">
        <v>261219584</v>
      </c>
      <c r="C36" s="76">
        <v>274623225</v>
      </c>
      <c r="D36" s="76">
        <v>245857164</v>
      </c>
      <c r="E36" s="76">
        <v>233965215</v>
      </c>
      <c r="F36" s="76">
        <v>31014737</v>
      </c>
      <c r="G36" s="76">
        <v>20998137</v>
      </c>
      <c r="H36" s="76">
        <v>67308406</v>
      </c>
      <c r="I36" s="76">
        <v>185080897</v>
      </c>
      <c r="J36" s="76">
        <v>45894357</v>
      </c>
      <c r="K36" s="2">
        <f t="shared" si="0"/>
        <v>1365961722</v>
      </c>
      <c r="L36" s="178">
        <v>698468</v>
      </c>
    </row>
    <row r="37" spans="1:12">
      <c r="A37" s="1" t="s">
        <v>62</v>
      </c>
      <c r="B37" s="76">
        <v>60225805</v>
      </c>
      <c r="C37" s="76">
        <v>108099611</v>
      </c>
      <c r="D37" s="76">
        <v>24135848</v>
      </c>
      <c r="E37" s="76">
        <v>20305016</v>
      </c>
      <c r="F37" s="76">
        <v>7216472</v>
      </c>
      <c r="G37" s="76">
        <v>10069663</v>
      </c>
      <c r="H37" s="76">
        <v>15646361</v>
      </c>
      <c r="I37" s="76">
        <v>109176748</v>
      </c>
      <c r="J37" s="76">
        <v>16867218</v>
      </c>
      <c r="K37" s="2">
        <f t="shared" si="0"/>
        <v>371742742</v>
      </c>
      <c r="L37" s="178">
        <v>287899</v>
      </c>
    </row>
    <row r="38" spans="1:12">
      <c r="A38" s="1" t="s">
        <v>63</v>
      </c>
      <c r="B38" s="76">
        <v>8610024</v>
      </c>
      <c r="C38" s="76">
        <v>20182014</v>
      </c>
      <c r="D38" s="76">
        <v>3077745</v>
      </c>
      <c r="E38" s="76">
        <v>7643763</v>
      </c>
      <c r="F38" s="76">
        <v>724583</v>
      </c>
      <c r="G38" s="76">
        <v>2010341</v>
      </c>
      <c r="H38" s="76">
        <v>683969</v>
      </c>
      <c r="I38" s="76">
        <v>2159307</v>
      </c>
      <c r="J38" s="76">
        <v>1579531</v>
      </c>
      <c r="K38" s="2">
        <f t="shared" si="0"/>
        <v>46671277</v>
      </c>
      <c r="L38" s="178">
        <v>41015</v>
      </c>
    </row>
    <row r="39" spans="1:12">
      <c r="A39" s="1" t="s">
        <v>64</v>
      </c>
      <c r="B39" s="76">
        <v>2495193</v>
      </c>
      <c r="C39" s="76">
        <v>3436731</v>
      </c>
      <c r="D39" s="76">
        <v>1044970</v>
      </c>
      <c r="E39" s="76">
        <v>3114818</v>
      </c>
      <c r="F39" s="76">
        <v>386345</v>
      </c>
      <c r="G39" s="76">
        <v>280255</v>
      </c>
      <c r="H39" s="76">
        <v>347869</v>
      </c>
      <c r="I39" s="76">
        <v>1359156</v>
      </c>
      <c r="J39" s="76">
        <v>313940</v>
      </c>
      <c r="K39" s="2">
        <f t="shared" si="0"/>
        <v>12779277</v>
      </c>
      <c r="L39" s="178">
        <v>8719</v>
      </c>
    </row>
    <row r="40" spans="1:12">
      <c r="A40" s="1" t="s">
        <v>65</v>
      </c>
      <c r="B40" s="76">
        <v>6267272</v>
      </c>
      <c r="C40" s="76">
        <v>3176539</v>
      </c>
      <c r="D40" s="76">
        <v>2369311</v>
      </c>
      <c r="E40" s="76">
        <v>7542972</v>
      </c>
      <c r="F40" s="76">
        <v>431468</v>
      </c>
      <c r="G40" s="76">
        <v>563553</v>
      </c>
      <c r="H40" s="76">
        <v>1220201</v>
      </c>
      <c r="I40" s="76">
        <v>15483588</v>
      </c>
      <c r="J40" s="76">
        <v>7139143</v>
      </c>
      <c r="K40" s="2">
        <f t="shared" si="0"/>
        <v>44194047</v>
      </c>
      <c r="L40" s="178">
        <v>19377</v>
      </c>
    </row>
    <row r="41" spans="1:12">
      <c r="A41" s="1" t="s">
        <v>66</v>
      </c>
      <c r="B41" s="76">
        <v>161938000</v>
      </c>
      <c r="C41" s="76">
        <v>172025000</v>
      </c>
      <c r="D41" s="76">
        <v>158046000</v>
      </c>
      <c r="E41" s="76">
        <v>88259000</v>
      </c>
      <c r="F41" s="76">
        <v>19703000</v>
      </c>
      <c r="G41" s="76">
        <v>33219000</v>
      </c>
      <c r="H41" s="76">
        <v>26922000</v>
      </c>
      <c r="I41" s="76">
        <v>134850000</v>
      </c>
      <c r="J41" s="76">
        <v>12654000</v>
      </c>
      <c r="K41" s="2">
        <f t="shared" si="0"/>
        <v>807616000</v>
      </c>
      <c r="L41" s="178">
        <v>368782</v>
      </c>
    </row>
    <row r="42" spans="1:12">
      <c r="A42" s="1" t="s">
        <v>67</v>
      </c>
      <c r="B42" s="76">
        <v>76214727</v>
      </c>
      <c r="C42" s="76">
        <v>155690241</v>
      </c>
      <c r="D42" s="76">
        <v>47412169</v>
      </c>
      <c r="E42" s="76">
        <v>35210448</v>
      </c>
      <c r="F42" s="76">
        <v>3785834</v>
      </c>
      <c r="G42" s="76">
        <v>15470976</v>
      </c>
      <c r="H42" s="76">
        <v>12413242</v>
      </c>
      <c r="I42" s="76">
        <v>50933347</v>
      </c>
      <c r="J42" s="76">
        <v>9684055</v>
      </c>
      <c r="K42" s="2">
        <f t="shared" si="0"/>
        <v>406815039</v>
      </c>
      <c r="L42" s="178">
        <v>349267</v>
      </c>
    </row>
    <row r="43" spans="1:12">
      <c r="A43" s="1" t="s">
        <v>68</v>
      </c>
      <c r="B43" s="76">
        <v>109360241</v>
      </c>
      <c r="C43" s="76">
        <v>117061480</v>
      </c>
      <c r="D43" s="76">
        <v>69985618</v>
      </c>
      <c r="E43" s="76">
        <v>30594131</v>
      </c>
      <c r="F43" s="76">
        <v>4693625</v>
      </c>
      <c r="G43" s="76">
        <v>6764985</v>
      </c>
      <c r="H43" s="76">
        <v>18487560</v>
      </c>
      <c r="I43" s="76">
        <v>13108716</v>
      </c>
      <c r="J43" s="76">
        <v>8421630</v>
      </c>
      <c r="K43" s="2">
        <f t="shared" si="0"/>
        <v>378477986</v>
      </c>
      <c r="L43" s="178">
        <v>153022</v>
      </c>
    </row>
    <row r="44" spans="1:12">
      <c r="A44" s="1" t="s">
        <v>69</v>
      </c>
      <c r="B44" s="76">
        <v>1210009050</v>
      </c>
      <c r="C44" s="76">
        <v>1561588636</v>
      </c>
      <c r="D44" s="76">
        <v>949623608</v>
      </c>
      <c r="E44" s="76">
        <v>1620768180</v>
      </c>
      <c r="F44" s="76">
        <v>452769910</v>
      </c>
      <c r="G44" s="76">
        <v>2165809389</v>
      </c>
      <c r="H44" s="76">
        <v>364675577</v>
      </c>
      <c r="I44" s="76">
        <v>1531371440</v>
      </c>
      <c r="J44" s="76">
        <v>109834527</v>
      </c>
      <c r="K44" s="2">
        <f t="shared" si="0"/>
        <v>9966450317</v>
      </c>
      <c r="L44" s="178">
        <v>2743095</v>
      </c>
    </row>
    <row r="45" spans="1:12">
      <c r="A45" s="1" t="s">
        <v>70</v>
      </c>
      <c r="B45" s="76">
        <v>46478026</v>
      </c>
      <c r="C45" s="76">
        <v>124940271</v>
      </c>
      <c r="D45" s="76">
        <v>43733395</v>
      </c>
      <c r="E45" s="76">
        <v>26901554</v>
      </c>
      <c r="F45" s="76">
        <v>35637822</v>
      </c>
      <c r="G45" s="76">
        <v>30612334</v>
      </c>
      <c r="H45" s="76">
        <v>15949801</v>
      </c>
      <c r="I45" s="76">
        <v>94915430</v>
      </c>
      <c r="J45" s="76">
        <v>8556056</v>
      </c>
      <c r="K45" s="2">
        <f t="shared" si="0"/>
        <v>427724689</v>
      </c>
      <c r="L45" s="178">
        <v>76889</v>
      </c>
    </row>
    <row r="46" spans="1:12">
      <c r="A46" s="1" t="s">
        <v>71</v>
      </c>
      <c r="B46" s="76">
        <v>23212966</v>
      </c>
      <c r="C46" s="76">
        <v>42962945</v>
      </c>
      <c r="D46" s="76">
        <v>7043442</v>
      </c>
      <c r="E46" s="76">
        <v>9562066</v>
      </c>
      <c r="F46" s="76">
        <v>5550347</v>
      </c>
      <c r="G46" s="76">
        <v>3751882</v>
      </c>
      <c r="H46" s="76">
        <v>2503107</v>
      </c>
      <c r="I46" s="76">
        <v>25928961</v>
      </c>
      <c r="J46" s="76">
        <v>4072763</v>
      </c>
      <c r="K46" s="2">
        <f t="shared" si="0"/>
        <v>124588479</v>
      </c>
      <c r="L46" s="178">
        <v>80456</v>
      </c>
    </row>
    <row r="47" spans="1:12">
      <c r="A47" s="1" t="s">
        <v>72</v>
      </c>
      <c r="B47" s="76">
        <v>62720131</v>
      </c>
      <c r="C47" s="76">
        <v>72878115</v>
      </c>
      <c r="D47" s="76">
        <v>37584026</v>
      </c>
      <c r="E47" s="76">
        <v>31543112</v>
      </c>
      <c r="F47" s="76">
        <v>10060825</v>
      </c>
      <c r="G47" s="76">
        <v>5021108</v>
      </c>
      <c r="H47" s="76">
        <v>8809563</v>
      </c>
      <c r="I47" s="76">
        <v>8510734</v>
      </c>
      <c r="J47" s="76">
        <v>7875314</v>
      </c>
      <c r="K47" s="2">
        <f t="shared" si="0"/>
        <v>245002928</v>
      </c>
      <c r="L47" s="178">
        <v>195488</v>
      </c>
    </row>
    <row r="48" spans="1:12">
      <c r="A48" s="1" t="s">
        <v>73</v>
      </c>
      <c r="B48" s="76">
        <v>8799098</v>
      </c>
      <c r="C48" s="76">
        <v>24382687</v>
      </c>
      <c r="D48" s="76">
        <v>3058973</v>
      </c>
      <c r="E48" s="76">
        <v>6871706</v>
      </c>
      <c r="F48" s="76">
        <v>908322</v>
      </c>
      <c r="G48" s="76">
        <v>2307654</v>
      </c>
      <c r="H48" s="76">
        <v>2404624</v>
      </c>
      <c r="I48" s="76">
        <v>4123350</v>
      </c>
      <c r="J48" s="76">
        <v>2218847</v>
      </c>
      <c r="K48" s="2">
        <f t="shared" si="0"/>
        <v>55075261</v>
      </c>
      <c r="L48" s="178">
        <v>41140</v>
      </c>
    </row>
    <row r="49" spans="1:12">
      <c r="A49" s="1" t="s">
        <v>74</v>
      </c>
      <c r="B49" s="76">
        <v>279151483</v>
      </c>
      <c r="C49" s="76">
        <v>597098391</v>
      </c>
      <c r="D49" s="76">
        <v>316047356</v>
      </c>
      <c r="E49" s="76">
        <v>207831696</v>
      </c>
      <c r="F49" s="76">
        <v>364104778</v>
      </c>
      <c r="G49" s="76">
        <v>199702908</v>
      </c>
      <c r="H49" s="76">
        <v>53960994</v>
      </c>
      <c r="I49" s="76">
        <v>958982871</v>
      </c>
      <c r="J49" s="76">
        <v>55453540</v>
      </c>
      <c r="K49" s="2">
        <f t="shared" si="0"/>
        <v>3032334017</v>
      </c>
      <c r="L49" s="178">
        <v>1313880</v>
      </c>
    </row>
    <row r="50" spans="1:12">
      <c r="A50" s="1" t="s">
        <v>75</v>
      </c>
      <c r="B50" s="76">
        <v>186915672</v>
      </c>
      <c r="C50" s="76">
        <v>192621346</v>
      </c>
      <c r="D50" s="76">
        <v>20810717</v>
      </c>
      <c r="E50" s="76">
        <v>76913349</v>
      </c>
      <c r="F50" s="76">
        <v>105358815</v>
      </c>
      <c r="G50" s="76">
        <v>14028414</v>
      </c>
      <c r="H50" s="76">
        <v>34411882</v>
      </c>
      <c r="I50" s="76">
        <v>90753658</v>
      </c>
      <c r="J50" s="76">
        <v>20326726</v>
      </c>
      <c r="K50" s="2">
        <f t="shared" si="0"/>
        <v>742140579</v>
      </c>
      <c r="L50" s="178">
        <v>337614</v>
      </c>
    </row>
    <row r="51" spans="1:12">
      <c r="A51" s="1" t="s">
        <v>76</v>
      </c>
      <c r="B51" s="76">
        <v>570327645</v>
      </c>
      <c r="C51" s="76">
        <v>918643746</v>
      </c>
      <c r="D51" s="76">
        <v>464043631</v>
      </c>
      <c r="E51" s="76">
        <v>250373050</v>
      </c>
      <c r="F51" s="76">
        <v>93812028</v>
      </c>
      <c r="G51" s="76">
        <v>86090376</v>
      </c>
      <c r="H51" s="76">
        <v>124043228</v>
      </c>
      <c r="I51" s="76">
        <v>275755658</v>
      </c>
      <c r="J51" s="76">
        <v>74652005</v>
      </c>
      <c r="K51" s="2">
        <f t="shared" si="0"/>
        <v>2857741367</v>
      </c>
      <c r="L51" s="178">
        <v>1414144</v>
      </c>
    </row>
    <row r="52" spans="1:12">
      <c r="A52" s="1" t="s">
        <v>77</v>
      </c>
      <c r="B52" s="76">
        <v>217006138</v>
      </c>
      <c r="C52" s="76">
        <v>212818179</v>
      </c>
      <c r="D52" s="76">
        <v>128183783</v>
      </c>
      <c r="E52" s="76">
        <v>44628709</v>
      </c>
      <c r="F52" s="76">
        <v>14640689</v>
      </c>
      <c r="G52" s="76">
        <v>20393545</v>
      </c>
      <c r="H52" s="76">
        <v>16232080</v>
      </c>
      <c r="I52" s="76">
        <v>147167069</v>
      </c>
      <c r="J52" s="76">
        <v>17049432</v>
      </c>
      <c r="K52" s="2">
        <f t="shared" si="0"/>
        <v>818119624</v>
      </c>
      <c r="L52" s="178">
        <v>505709</v>
      </c>
    </row>
    <row r="53" spans="1:12">
      <c r="A53" s="1" t="s">
        <v>78</v>
      </c>
      <c r="B53" s="76">
        <v>279724937</v>
      </c>
      <c r="C53" s="76">
        <v>565261500</v>
      </c>
      <c r="D53" s="76">
        <v>263981063</v>
      </c>
      <c r="E53" s="76">
        <v>110099663</v>
      </c>
      <c r="F53" s="76">
        <v>70234701</v>
      </c>
      <c r="G53" s="76">
        <v>67698532</v>
      </c>
      <c r="H53" s="76">
        <v>30469160</v>
      </c>
      <c r="I53" s="76">
        <v>25665699</v>
      </c>
      <c r="J53" s="76">
        <v>64409007</v>
      </c>
      <c r="K53" s="2">
        <f t="shared" si="0"/>
        <v>1477544262</v>
      </c>
      <c r="L53" s="178">
        <v>962003</v>
      </c>
    </row>
    <row r="54" spans="1:12">
      <c r="A54" s="1" t="s">
        <v>79</v>
      </c>
      <c r="B54" s="76">
        <v>177324940</v>
      </c>
      <c r="C54" s="76">
        <v>259543242</v>
      </c>
      <c r="D54" s="76">
        <v>80689484</v>
      </c>
      <c r="E54" s="76">
        <v>61435923</v>
      </c>
      <c r="F54" s="76">
        <v>20396394</v>
      </c>
      <c r="G54" s="76">
        <v>64015964</v>
      </c>
      <c r="H54" s="76">
        <v>16655700</v>
      </c>
      <c r="I54" s="76">
        <v>34120509</v>
      </c>
      <c r="J54" s="76">
        <v>32397799</v>
      </c>
      <c r="K54" s="2">
        <f t="shared" si="0"/>
        <v>746579955</v>
      </c>
      <c r="L54" s="178">
        <v>661645</v>
      </c>
    </row>
    <row r="55" spans="1:12">
      <c r="A55" s="1" t="s">
        <v>80</v>
      </c>
      <c r="B55" s="76">
        <v>23399984</v>
      </c>
      <c r="C55" s="76">
        <v>31905821</v>
      </c>
      <c r="D55" s="76">
        <v>17899975</v>
      </c>
      <c r="E55" s="76">
        <v>15944273</v>
      </c>
      <c r="F55" s="76">
        <v>1469276</v>
      </c>
      <c r="G55" s="76">
        <v>2621923</v>
      </c>
      <c r="H55" s="76">
        <v>1730716</v>
      </c>
      <c r="I55" s="76">
        <v>5091512</v>
      </c>
      <c r="J55" s="76">
        <v>3080763</v>
      </c>
      <c r="K55" s="2">
        <f t="shared" si="0"/>
        <v>103144243</v>
      </c>
      <c r="L55" s="178">
        <v>73176</v>
      </c>
    </row>
    <row r="56" spans="1:12">
      <c r="A56" s="1" t="s">
        <v>81</v>
      </c>
      <c r="B56" s="76">
        <v>62834261</v>
      </c>
      <c r="C56" s="76">
        <v>150001942</v>
      </c>
      <c r="D56" s="76">
        <v>69796618</v>
      </c>
      <c r="E56" s="76">
        <v>54473381</v>
      </c>
      <c r="F56" s="76">
        <v>4499504</v>
      </c>
      <c r="G56" s="76">
        <v>12869552</v>
      </c>
      <c r="H56" s="76">
        <v>35503439</v>
      </c>
      <c r="I56" s="76">
        <v>46707592</v>
      </c>
      <c r="J56" s="76">
        <v>9900248</v>
      </c>
      <c r="K56" s="2">
        <f t="shared" si="0"/>
        <v>446586537</v>
      </c>
      <c r="L56" s="178">
        <v>229715</v>
      </c>
    </row>
    <row r="57" spans="1:12">
      <c r="A57" s="1" t="s">
        <v>82</v>
      </c>
      <c r="B57" s="76">
        <v>84131028</v>
      </c>
      <c r="C57" s="76">
        <v>104137980</v>
      </c>
      <c r="D57" s="76">
        <v>41299256</v>
      </c>
      <c r="E57" s="76">
        <v>43008120</v>
      </c>
      <c r="F57" s="76">
        <v>7076234</v>
      </c>
      <c r="G57" s="76">
        <v>13880343</v>
      </c>
      <c r="H57" s="76">
        <v>30849915</v>
      </c>
      <c r="I57" s="76">
        <v>90551675</v>
      </c>
      <c r="J57" s="76">
        <v>16874807</v>
      </c>
      <c r="K57" s="2">
        <f t="shared" si="0"/>
        <v>431809358</v>
      </c>
      <c r="L57" s="178">
        <v>297634</v>
      </c>
    </row>
    <row r="58" spans="1:12">
      <c r="A58" s="1" t="s">
        <v>83</v>
      </c>
      <c r="B58" s="76">
        <v>30460366</v>
      </c>
      <c r="C58" s="76">
        <v>48763932</v>
      </c>
      <c r="D58" s="76">
        <v>9719118</v>
      </c>
      <c r="E58" s="76">
        <v>17096592</v>
      </c>
      <c r="F58" s="76">
        <v>4203529</v>
      </c>
      <c r="G58" s="76">
        <v>5046766</v>
      </c>
      <c r="H58" s="76">
        <v>3309326</v>
      </c>
      <c r="I58" s="76">
        <v>12249875</v>
      </c>
      <c r="J58" s="76">
        <v>6031066</v>
      </c>
      <c r="K58" s="2">
        <f t="shared" si="0"/>
        <v>136880570</v>
      </c>
      <c r="L58" s="178">
        <v>170835</v>
      </c>
    </row>
    <row r="59" spans="1:12">
      <c r="A59" s="1" t="s">
        <v>84</v>
      </c>
      <c r="B59" s="76">
        <v>139638896</v>
      </c>
      <c r="C59" s="76">
        <v>213607358</v>
      </c>
      <c r="D59" s="76">
        <v>165511299</v>
      </c>
      <c r="E59" s="76">
        <v>74767338</v>
      </c>
      <c r="F59" s="76">
        <v>12147678</v>
      </c>
      <c r="G59" s="76">
        <v>21697820</v>
      </c>
      <c r="H59" s="76">
        <v>57444920</v>
      </c>
      <c r="I59" s="76">
        <v>240677022</v>
      </c>
      <c r="J59" s="76">
        <v>24104940</v>
      </c>
      <c r="K59" s="2">
        <f t="shared" si="0"/>
        <v>949597271</v>
      </c>
      <c r="L59" s="178">
        <v>407260</v>
      </c>
    </row>
    <row r="60" spans="1:12">
      <c r="A60" s="1" t="s">
        <v>85</v>
      </c>
      <c r="B60" s="76">
        <v>101794272</v>
      </c>
      <c r="C60" s="76">
        <v>199836983</v>
      </c>
      <c r="D60" s="76">
        <v>81316682</v>
      </c>
      <c r="E60" s="76">
        <v>73135292</v>
      </c>
      <c r="F60" s="76">
        <v>13468209</v>
      </c>
      <c r="G60" s="76">
        <v>18380218</v>
      </c>
      <c r="H60" s="76">
        <v>17885637</v>
      </c>
      <c r="I60" s="76">
        <v>17921189</v>
      </c>
      <c r="J60" s="76">
        <v>17986531</v>
      </c>
      <c r="K60" s="2">
        <f t="shared" si="0"/>
        <v>541725013</v>
      </c>
      <c r="L60" s="178">
        <v>454757</v>
      </c>
    </row>
    <row r="61" spans="1:12">
      <c r="A61" s="1" t="s">
        <v>86</v>
      </c>
      <c r="B61" s="76">
        <v>29331677</v>
      </c>
      <c r="C61" s="76">
        <v>77497793</v>
      </c>
      <c r="D61" s="76">
        <v>1741046</v>
      </c>
      <c r="E61" s="76">
        <v>19015412</v>
      </c>
      <c r="F61" s="76">
        <v>1581253</v>
      </c>
      <c r="G61" s="76">
        <v>4345687</v>
      </c>
      <c r="H61" s="76">
        <v>4396711</v>
      </c>
      <c r="I61" s="76">
        <v>22083897</v>
      </c>
      <c r="J61" s="76">
        <v>4328295</v>
      </c>
      <c r="K61" s="2">
        <f t="shared" si="0"/>
        <v>164321771</v>
      </c>
      <c r="L61" s="178">
        <v>120700</v>
      </c>
    </row>
    <row r="62" spans="1:12">
      <c r="A62" s="1" t="s">
        <v>87</v>
      </c>
      <c r="B62" s="76">
        <v>8971126</v>
      </c>
      <c r="C62" s="76">
        <v>15955968</v>
      </c>
      <c r="D62" s="76">
        <v>3830036</v>
      </c>
      <c r="E62" s="76">
        <v>9780676</v>
      </c>
      <c r="F62" s="76">
        <v>3791539</v>
      </c>
      <c r="G62" s="76">
        <v>1283319</v>
      </c>
      <c r="H62" s="76">
        <v>5010265</v>
      </c>
      <c r="I62" s="76">
        <v>15258998</v>
      </c>
      <c r="J62" s="76">
        <v>1829948</v>
      </c>
      <c r="K62" s="2">
        <f t="shared" si="0"/>
        <v>65711875</v>
      </c>
      <c r="L62" s="178">
        <v>44690</v>
      </c>
    </row>
    <row r="63" spans="1:12">
      <c r="A63" s="1" t="s">
        <v>88</v>
      </c>
      <c r="B63" s="76">
        <v>5769807</v>
      </c>
      <c r="C63" s="76">
        <v>9081486</v>
      </c>
      <c r="D63" s="76">
        <v>1419476</v>
      </c>
      <c r="E63" s="76">
        <v>3197652</v>
      </c>
      <c r="F63" s="76">
        <v>1124808</v>
      </c>
      <c r="G63" s="76">
        <v>4162478</v>
      </c>
      <c r="H63" s="76">
        <v>1840793</v>
      </c>
      <c r="I63" s="76">
        <v>12509702</v>
      </c>
      <c r="J63" s="76">
        <v>774973</v>
      </c>
      <c r="K63" s="2">
        <f t="shared" si="0"/>
        <v>39881175</v>
      </c>
      <c r="L63" s="178">
        <v>22295</v>
      </c>
    </row>
    <row r="64" spans="1:12">
      <c r="A64" s="1" t="s">
        <v>89</v>
      </c>
      <c r="B64" s="76">
        <v>2110281</v>
      </c>
      <c r="C64" s="76">
        <v>4574858</v>
      </c>
      <c r="D64" s="76">
        <v>1088433</v>
      </c>
      <c r="E64" s="76">
        <v>2049023</v>
      </c>
      <c r="F64" s="76">
        <v>375668</v>
      </c>
      <c r="G64" s="76">
        <v>318307</v>
      </c>
      <c r="H64" s="76">
        <v>322180</v>
      </c>
      <c r="I64" s="76">
        <v>758582</v>
      </c>
      <c r="J64" s="76">
        <v>858541</v>
      </c>
      <c r="K64" s="2">
        <f t="shared" si="0"/>
        <v>12455873</v>
      </c>
      <c r="L64" s="178">
        <v>15947</v>
      </c>
    </row>
    <row r="65" spans="1:12">
      <c r="A65" s="1" t="s">
        <v>90</v>
      </c>
      <c r="B65" s="76">
        <v>138507443</v>
      </c>
      <c r="C65" s="76">
        <v>166373318</v>
      </c>
      <c r="D65" s="76">
        <v>44677596</v>
      </c>
      <c r="E65" s="76">
        <v>93622500</v>
      </c>
      <c r="F65" s="76">
        <v>53679287</v>
      </c>
      <c r="G65" s="76">
        <v>20817132</v>
      </c>
      <c r="H65" s="76">
        <v>60943464</v>
      </c>
      <c r="I65" s="76">
        <v>90554459</v>
      </c>
      <c r="J65" s="76">
        <v>38395227</v>
      </c>
      <c r="K65" s="2">
        <f t="shared" si="0"/>
        <v>707570426</v>
      </c>
      <c r="L65" s="178">
        <v>523405</v>
      </c>
    </row>
    <row r="66" spans="1:12">
      <c r="A66" s="1" t="s">
        <v>91</v>
      </c>
      <c r="B66" s="76">
        <v>6717282</v>
      </c>
      <c r="C66" s="76">
        <v>16955464</v>
      </c>
      <c r="D66" s="76">
        <v>4323223</v>
      </c>
      <c r="E66" s="76">
        <v>6425686</v>
      </c>
      <c r="F66" s="76">
        <v>614492</v>
      </c>
      <c r="G66" s="76">
        <v>911568</v>
      </c>
      <c r="H66" s="76">
        <v>1451831</v>
      </c>
      <c r="I66" s="76">
        <v>27230970</v>
      </c>
      <c r="J66" s="76">
        <v>1309415</v>
      </c>
      <c r="K66" s="2">
        <f t="shared" si="0"/>
        <v>65939931</v>
      </c>
      <c r="L66" s="178">
        <v>31909</v>
      </c>
    </row>
    <row r="67" spans="1:12">
      <c r="A67" s="1" t="s">
        <v>92</v>
      </c>
      <c r="B67" s="76">
        <v>33690659</v>
      </c>
      <c r="C67" s="76">
        <v>49996722</v>
      </c>
      <c r="D67" s="76">
        <v>11638091</v>
      </c>
      <c r="E67" s="76">
        <v>24001817</v>
      </c>
      <c r="F67" s="76">
        <v>32645259</v>
      </c>
      <c r="G67" s="76">
        <v>1985670</v>
      </c>
      <c r="H67" s="76">
        <v>3146688</v>
      </c>
      <c r="I67" s="76">
        <v>19527339</v>
      </c>
      <c r="J67" s="76">
        <v>481391</v>
      </c>
      <c r="K67" s="2">
        <f t="shared" si="0"/>
        <v>177113636</v>
      </c>
      <c r="L67" s="178">
        <v>65301</v>
      </c>
    </row>
    <row r="68" spans="1:12" ht="15.75" thickBot="1">
      <c r="A68" s="7" t="s">
        <v>93</v>
      </c>
      <c r="B68" s="77">
        <v>7614058</v>
      </c>
      <c r="C68" s="77">
        <v>7631350</v>
      </c>
      <c r="D68" s="77">
        <v>324173</v>
      </c>
      <c r="E68" s="77">
        <v>8253379</v>
      </c>
      <c r="F68" s="77">
        <v>1139991</v>
      </c>
      <c r="G68" s="77">
        <v>617126</v>
      </c>
      <c r="H68" s="77">
        <v>781000</v>
      </c>
      <c r="I68" s="77">
        <v>2766684</v>
      </c>
      <c r="J68" s="77">
        <v>1266321</v>
      </c>
      <c r="K68" s="10">
        <f t="shared" ref="K68" si="1">SUM(B68:J68)</f>
        <v>30394082</v>
      </c>
      <c r="L68" s="179">
        <v>24985</v>
      </c>
    </row>
    <row r="69" spans="1:12" ht="15.75" thickTop="1">
      <c r="A69" s="1" t="s">
        <v>94</v>
      </c>
      <c r="B69" s="76">
        <f>SUM(B2:B68)</f>
        <v>7619616848</v>
      </c>
      <c r="C69" s="76">
        <f t="shared" ref="C69:J69" si="2">SUM(C2:C68)</f>
        <v>10378085500</v>
      </c>
      <c r="D69" s="76">
        <f t="shared" si="2"/>
        <v>6224958445</v>
      </c>
      <c r="E69" s="76">
        <f t="shared" si="2"/>
        <v>5137727658</v>
      </c>
      <c r="F69" s="76">
        <f t="shared" si="2"/>
        <v>1699575384</v>
      </c>
      <c r="G69" s="76">
        <f t="shared" si="2"/>
        <v>3530788121</v>
      </c>
      <c r="H69" s="76">
        <f t="shared" si="2"/>
        <v>1696318199</v>
      </c>
      <c r="I69" s="76">
        <f t="shared" si="2"/>
        <v>6973350499</v>
      </c>
      <c r="J69" s="76">
        <f t="shared" si="2"/>
        <v>939635000</v>
      </c>
      <c r="K69" s="2">
        <f>SUM(K2:K68)</f>
        <v>44200055654</v>
      </c>
      <c r="L69" s="9">
        <f>SUM(L2:L68)</f>
        <v>20484142</v>
      </c>
    </row>
    <row r="72" spans="1:12">
      <c r="A72" t="s">
        <v>95</v>
      </c>
    </row>
    <row r="74" spans="1:12">
      <c r="A74" t="s">
        <v>96</v>
      </c>
    </row>
    <row r="75" spans="1:12">
      <c r="A75" t="s">
        <v>97</v>
      </c>
    </row>
    <row r="77" spans="1:12">
      <c r="A77" t="s">
        <v>98</v>
      </c>
    </row>
  </sheetData>
  <pageMargins left="0.7" right="0.7" top="0.75" bottom="0.75" header="0.3" footer="0.3"/>
  <pageSetup scale="1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BEC50-3C65-4492-B02A-5BEF19D2D9EB}">
  <dimension ref="A1:F70"/>
  <sheetViews>
    <sheetView topLeftCell="A38" workbookViewId="0">
      <selection activeCell="A2" sqref="A2:F2"/>
    </sheetView>
  </sheetViews>
  <sheetFormatPr defaultRowHeight="15"/>
  <cols>
    <col min="1" max="1" width="12.28515625" bestFit="1" customWidth="1"/>
    <col min="2" max="2" width="29.140625" bestFit="1" customWidth="1"/>
    <col min="3" max="3" width="15.5703125" bestFit="1" customWidth="1"/>
    <col min="4" max="4" width="26.140625" bestFit="1" customWidth="1"/>
    <col min="5" max="5" width="15.7109375" bestFit="1" customWidth="1"/>
    <col min="6" max="6" width="12.140625" bestFit="1" customWidth="1"/>
  </cols>
  <sheetData>
    <row r="1" spans="1:6" ht="15.75">
      <c r="A1" s="202" t="s">
        <v>9</v>
      </c>
      <c r="B1" s="202"/>
      <c r="C1" s="202"/>
      <c r="D1" s="202"/>
      <c r="E1" s="202"/>
      <c r="F1" s="202"/>
    </row>
    <row r="2" spans="1:6">
      <c r="A2" s="187" t="s">
        <v>25</v>
      </c>
      <c r="B2" s="195" t="s">
        <v>174</v>
      </c>
      <c r="C2" s="196" t="s">
        <v>175</v>
      </c>
      <c r="D2" s="195" t="s">
        <v>176</v>
      </c>
      <c r="E2" s="196" t="s">
        <v>177</v>
      </c>
      <c r="F2" s="197" t="s">
        <v>110</v>
      </c>
    </row>
    <row r="3" spans="1:6">
      <c r="A3" s="1" t="s">
        <v>27</v>
      </c>
      <c r="B3" s="70">
        <f>+'Court-Related Expenditures'!B3/'Court-Related Expenditures'!F3</f>
        <v>6.4799734809441345E-2</v>
      </c>
      <c r="C3" s="70">
        <f>+'Court-Related Expenditures'!C3/'Court-Related Expenditures'!F3</f>
        <v>0.36832211014944066</v>
      </c>
      <c r="D3" s="70">
        <f>+'Court-Related Expenditures'!D3/'Court-Related Expenditures'!F3</f>
        <v>0.43020013394458995</v>
      </c>
      <c r="E3" s="72">
        <f>+'Court-Related Expenditures'!E3/'Court-Related Expenditures'!F3</f>
        <v>0.13667802109652805</v>
      </c>
      <c r="F3" s="70">
        <f>SUM(B3:E3)</f>
        <v>1</v>
      </c>
    </row>
    <row r="4" spans="1:6">
      <c r="A4" s="1" t="s">
        <v>28</v>
      </c>
      <c r="B4" s="70">
        <f>+'Court-Related Expenditures'!B4/'Court-Related Expenditures'!F4</f>
        <v>0.4308937500613772</v>
      </c>
      <c r="C4" s="70">
        <f>+'Court-Related Expenditures'!C4/'Court-Related Expenditures'!F4</f>
        <v>9.0366861496460657E-2</v>
      </c>
      <c r="D4" s="70">
        <f>+'Court-Related Expenditures'!D4/'Court-Related Expenditures'!F4</f>
        <v>0.32802736842293212</v>
      </c>
      <c r="E4" s="72">
        <f>+'Court-Related Expenditures'!E4/'Court-Related Expenditures'!F4</f>
        <v>0.15071202001923004</v>
      </c>
      <c r="F4" s="70">
        <f t="shared" ref="F4:F67" si="0">SUM(B4:E4)</f>
        <v>1</v>
      </c>
    </row>
    <row r="5" spans="1:6">
      <c r="A5" s="1" t="s">
        <v>29</v>
      </c>
      <c r="B5" s="70">
        <f>+'Court-Related Expenditures'!B5/'Court-Related Expenditures'!F5</f>
        <v>0.30566424697088268</v>
      </c>
      <c r="C5" s="70">
        <f>+'Court-Related Expenditures'!C5/'Court-Related Expenditures'!F5</f>
        <v>0.3249948690499857</v>
      </c>
      <c r="D5" s="70">
        <f>+'Court-Related Expenditures'!D5/'Court-Related Expenditures'!F5</f>
        <v>0.26900611579532946</v>
      </c>
      <c r="E5" s="72">
        <f>+'Court-Related Expenditures'!E5/'Court-Related Expenditures'!F5</f>
        <v>0.10033476818380214</v>
      </c>
      <c r="F5" s="70">
        <f t="shared" si="0"/>
        <v>0.99999999999999989</v>
      </c>
    </row>
    <row r="6" spans="1:6">
      <c r="A6" s="1" t="s">
        <v>30</v>
      </c>
      <c r="B6" s="70">
        <f>+'Court-Related Expenditures'!B6/'Court-Related Expenditures'!F6</f>
        <v>0.37610928788446463</v>
      </c>
      <c r="C6" s="70">
        <f>+'Court-Related Expenditures'!C6/'Court-Related Expenditures'!F6</f>
        <v>0.21456173379785451</v>
      </c>
      <c r="D6" s="70">
        <f>+'Court-Related Expenditures'!D6/'Court-Related Expenditures'!F6</f>
        <v>0.26230315241155622</v>
      </c>
      <c r="E6" s="72">
        <f>+'Court-Related Expenditures'!E6/'Court-Related Expenditures'!F6</f>
        <v>0.14702582590612465</v>
      </c>
      <c r="F6" s="70">
        <f t="shared" si="0"/>
        <v>1</v>
      </c>
    </row>
    <row r="7" spans="1:6">
      <c r="A7" s="1" t="s">
        <v>31</v>
      </c>
      <c r="B7" s="70">
        <f>+'Court-Related Expenditures'!B7/'Court-Related Expenditures'!F7</f>
        <v>0.20487315886346713</v>
      </c>
      <c r="C7" s="70">
        <f>+'Court-Related Expenditures'!C7/'Court-Related Expenditures'!F7</f>
        <v>0.20163791699759756</v>
      </c>
      <c r="D7" s="70">
        <f>+'Court-Related Expenditures'!D7/'Court-Related Expenditures'!F7</f>
        <v>0.46352879379766448</v>
      </c>
      <c r="E7" s="72">
        <f>+'Court-Related Expenditures'!E7/'Court-Related Expenditures'!F7</f>
        <v>0.12996013034127085</v>
      </c>
      <c r="F7" s="70">
        <f t="shared" si="0"/>
        <v>1</v>
      </c>
    </row>
    <row r="8" spans="1:6">
      <c r="A8" s="1" t="s">
        <v>32</v>
      </c>
      <c r="B8" s="70">
        <f>+'Court-Related Expenditures'!B8/'Court-Related Expenditures'!F8</f>
        <v>0.17109595299232816</v>
      </c>
      <c r="C8" s="70">
        <f>+'Court-Related Expenditures'!C8/'Court-Related Expenditures'!F8</f>
        <v>0.27407489090880449</v>
      </c>
      <c r="D8" s="70">
        <f>+'Court-Related Expenditures'!D8/'Court-Related Expenditures'!F8</f>
        <v>0.32607634020699761</v>
      </c>
      <c r="E8" s="72">
        <f>+'Court-Related Expenditures'!E8/'Court-Related Expenditures'!F8</f>
        <v>0.22875281589186974</v>
      </c>
      <c r="F8" s="70">
        <f t="shared" si="0"/>
        <v>1</v>
      </c>
    </row>
    <row r="9" spans="1:6">
      <c r="A9" s="1" t="s">
        <v>33</v>
      </c>
      <c r="B9" s="70">
        <f>+'Court-Related Expenditures'!B9/'Court-Related Expenditures'!F9</f>
        <v>0.42378167444258541</v>
      </c>
      <c r="C9" s="70">
        <f>+'Court-Related Expenditures'!C9/'Court-Related Expenditures'!F9</f>
        <v>0.2764857228066096</v>
      </c>
      <c r="D9" s="70">
        <f>+'Court-Related Expenditures'!D9/'Court-Related Expenditures'!F9</f>
        <v>9.0977406870104249E-2</v>
      </c>
      <c r="E9" s="72">
        <f>+'Court-Related Expenditures'!E9/'Court-Related Expenditures'!F9</f>
        <v>0.20875519588070074</v>
      </c>
      <c r="F9" s="70">
        <f t="shared" si="0"/>
        <v>1</v>
      </c>
    </row>
    <row r="10" spans="1:6">
      <c r="A10" s="1" t="s">
        <v>34</v>
      </c>
      <c r="B10" s="70">
        <f>+'Court-Related Expenditures'!B10/'Court-Related Expenditures'!F10</f>
        <v>0.28647175821365273</v>
      </c>
      <c r="C10" s="70">
        <f>+'Court-Related Expenditures'!C10/'Court-Related Expenditures'!F10</f>
        <v>0.25233314191192008</v>
      </c>
      <c r="D10" s="70">
        <f>+'Court-Related Expenditures'!D10/'Court-Related Expenditures'!F10</f>
        <v>0.37438820881609558</v>
      </c>
      <c r="E10" s="72">
        <f>+'Court-Related Expenditures'!E10/'Court-Related Expenditures'!F10</f>
        <v>8.6806891058331573E-2</v>
      </c>
      <c r="F10" s="70">
        <f t="shared" si="0"/>
        <v>1</v>
      </c>
    </row>
    <row r="11" spans="1:6">
      <c r="A11" s="1" t="s">
        <v>35</v>
      </c>
      <c r="B11" s="70">
        <f>+'Court-Related Expenditures'!B11/'Court-Related Expenditures'!F11</f>
        <v>0.43577564049549922</v>
      </c>
      <c r="C11" s="70">
        <f>+'Court-Related Expenditures'!C11/'Court-Related Expenditures'!F11</f>
        <v>0.34465314568059791</v>
      </c>
      <c r="D11" s="70">
        <f>+'Court-Related Expenditures'!D11/'Court-Related Expenditures'!F11</f>
        <v>0.10741740733713763</v>
      </c>
      <c r="E11" s="72">
        <f>+'Court-Related Expenditures'!E11/'Court-Related Expenditures'!F11</f>
        <v>0.11215380648676523</v>
      </c>
      <c r="F11" s="70">
        <f t="shared" si="0"/>
        <v>1</v>
      </c>
    </row>
    <row r="12" spans="1:6">
      <c r="A12" s="1" t="s">
        <v>36</v>
      </c>
      <c r="B12" s="70">
        <f>+'Court-Related Expenditures'!B12/'Court-Related Expenditures'!F12</f>
        <v>0.15243810985387946</v>
      </c>
      <c r="C12" s="70">
        <f>+'Court-Related Expenditures'!C12/'Court-Related Expenditures'!F12</f>
        <v>0.39200501776707358</v>
      </c>
      <c r="D12" s="70">
        <f>+'Court-Related Expenditures'!D12/'Court-Related Expenditures'!F12</f>
        <v>0.29112339328004883</v>
      </c>
      <c r="E12" s="72">
        <f>+'Court-Related Expenditures'!E12/'Court-Related Expenditures'!F12</f>
        <v>0.16443347909899811</v>
      </c>
      <c r="F12" s="70">
        <f t="shared" si="0"/>
        <v>1</v>
      </c>
    </row>
    <row r="13" spans="1:6">
      <c r="A13" s="1" t="s">
        <v>37</v>
      </c>
      <c r="B13" s="70">
        <f>+'Court-Related Expenditures'!B13/'Court-Related Expenditures'!F13</f>
        <v>0.20079551349015395</v>
      </c>
      <c r="C13" s="70">
        <f>+'Court-Related Expenditures'!C13/'Court-Related Expenditures'!F13</f>
        <v>0.28750403571231059</v>
      </c>
      <c r="D13" s="70">
        <f>+'Court-Related Expenditures'!D13/'Court-Related Expenditures'!F13</f>
        <v>0.2342743838448223</v>
      </c>
      <c r="E13" s="72">
        <f>+'Court-Related Expenditures'!E13/'Court-Related Expenditures'!F13</f>
        <v>0.27742606695271316</v>
      </c>
      <c r="F13" s="70">
        <f t="shared" si="0"/>
        <v>1</v>
      </c>
    </row>
    <row r="14" spans="1:6">
      <c r="A14" s="1" t="s">
        <v>38</v>
      </c>
      <c r="B14" s="70">
        <f>+'Court-Related Expenditures'!B14/'Court-Related Expenditures'!F14</f>
        <v>0.42848617581720372</v>
      </c>
      <c r="C14" s="70">
        <f>+'Court-Related Expenditures'!C14/'Court-Related Expenditures'!F14</f>
        <v>0.254504598488693</v>
      </c>
      <c r="D14" s="70">
        <f>+'Court-Related Expenditures'!D14/'Court-Related Expenditures'!F14</f>
        <v>7.0894844317253319E-2</v>
      </c>
      <c r="E14" s="72">
        <f>+'Court-Related Expenditures'!E14/'Court-Related Expenditures'!F14</f>
        <v>0.24611438137684993</v>
      </c>
      <c r="F14" s="70">
        <f t="shared" si="0"/>
        <v>1</v>
      </c>
    </row>
    <row r="15" spans="1:6">
      <c r="A15" s="1" t="s">
        <v>39</v>
      </c>
      <c r="B15" s="70">
        <f>+'Court-Related Expenditures'!B15/'Court-Related Expenditures'!F15</f>
        <v>0.73062009762333768</v>
      </c>
      <c r="C15" s="70">
        <f>+'Court-Related Expenditures'!C15/'Court-Related Expenditures'!F15</f>
        <v>0</v>
      </c>
      <c r="D15" s="70">
        <f>+'Court-Related Expenditures'!D15/'Court-Related Expenditures'!F15</f>
        <v>0.26937990237666232</v>
      </c>
      <c r="E15" s="72">
        <f>+'Court-Related Expenditures'!E15/'Court-Related Expenditures'!F15</f>
        <v>0</v>
      </c>
      <c r="F15" s="70">
        <f t="shared" si="0"/>
        <v>1</v>
      </c>
    </row>
    <row r="16" spans="1:6">
      <c r="A16" s="1" t="s">
        <v>40</v>
      </c>
      <c r="B16" s="70">
        <f>+'Court-Related Expenditures'!B16/'Court-Related Expenditures'!F16</f>
        <v>0.15747032225039001</v>
      </c>
      <c r="C16" s="70">
        <f>+'Court-Related Expenditures'!C16/'Court-Related Expenditures'!F16</f>
        <v>0.45777471723868957</v>
      </c>
      <c r="D16" s="70">
        <f>+'Court-Related Expenditures'!D16/'Court-Related Expenditures'!F16</f>
        <v>0.18469828636895474</v>
      </c>
      <c r="E16" s="72">
        <f>+'Court-Related Expenditures'!E16/'Court-Related Expenditures'!F16</f>
        <v>0.20005667414196568</v>
      </c>
      <c r="F16" s="70">
        <f t="shared" si="0"/>
        <v>1</v>
      </c>
    </row>
    <row r="17" spans="1:6">
      <c r="A17" s="64" t="s">
        <v>41</v>
      </c>
      <c r="B17" s="70">
        <f>+'Court-Related Expenditures'!B17/'Court-Related Expenditures'!F17</f>
        <v>0.74672124173974197</v>
      </c>
      <c r="C17" s="70">
        <f>+'Court-Related Expenditures'!C17/'Court-Related Expenditures'!F17</f>
        <v>4.5705894493273197E-2</v>
      </c>
      <c r="D17" s="70">
        <f>+'Court-Related Expenditures'!D17/'Court-Related Expenditures'!F17</f>
        <v>0.10649256512722714</v>
      </c>
      <c r="E17" s="72">
        <f>+'Court-Related Expenditures'!E17/'Court-Related Expenditures'!F17</f>
        <v>0.10108029863975768</v>
      </c>
      <c r="F17" s="70">
        <f t="shared" si="0"/>
        <v>1</v>
      </c>
    </row>
    <row r="18" spans="1:6">
      <c r="A18" s="1" t="s">
        <v>42</v>
      </c>
      <c r="B18" s="70">
        <f>+'Court-Related Expenditures'!B18/'Court-Related Expenditures'!F18</f>
        <v>0.23072889273964417</v>
      </c>
      <c r="C18" s="70">
        <f>+'Court-Related Expenditures'!C18/'Court-Related Expenditures'!F18</f>
        <v>0.22054916402302416</v>
      </c>
      <c r="D18" s="70">
        <f>+'Court-Related Expenditures'!D18/'Court-Related Expenditures'!F18</f>
        <v>0.4363449120070389</v>
      </c>
      <c r="E18" s="72">
        <f>+'Court-Related Expenditures'!E18/'Court-Related Expenditures'!F18</f>
        <v>0.11237703123029279</v>
      </c>
      <c r="F18" s="70">
        <f t="shared" si="0"/>
        <v>1</v>
      </c>
    </row>
    <row r="19" spans="1:6">
      <c r="A19" s="1" t="s">
        <v>43</v>
      </c>
      <c r="B19" s="70">
        <f>+'Court-Related Expenditures'!B19/'Court-Related Expenditures'!F19</f>
        <v>0.16130673646436136</v>
      </c>
      <c r="C19" s="70">
        <f>+'Court-Related Expenditures'!C19/'Court-Related Expenditures'!F19</f>
        <v>0.29008708375923398</v>
      </c>
      <c r="D19" s="70">
        <f>+'Court-Related Expenditures'!D19/'Court-Related Expenditures'!F19</f>
        <v>0.41720341814006612</v>
      </c>
      <c r="E19" s="72">
        <f>+'Court-Related Expenditures'!E19/'Court-Related Expenditures'!F19</f>
        <v>0.13140276163633854</v>
      </c>
      <c r="F19" s="70">
        <f t="shared" si="0"/>
        <v>1</v>
      </c>
    </row>
    <row r="20" spans="1:6">
      <c r="A20" s="1" t="s">
        <v>44</v>
      </c>
      <c r="B20" s="70">
        <f>+'Court-Related Expenditures'!B20/'Court-Related Expenditures'!F20</f>
        <v>0.63171498259573078</v>
      </c>
      <c r="C20" s="70">
        <f>+'Court-Related Expenditures'!C20/'Court-Related Expenditures'!F20</f>
        <v>0.14273037063265506</v>
      </c>
      <c r="D20" s="70">
        <f>+'Court-Related Expenditures'!D20/'Court-Related Expenditures'!F20</f>
        <v>6.4465296077418632E-2</v>
      </c>
      <c r="E20" s="72">
        <f>+'Court-Related Expenditures'!E20/'Court-Related Expenditures'!F20</f>
        <v>0.1610893506941955</v>
      </c>
      <c r="F20" s="70">
        <f t="shared" si="0"/>
        <v>1</v>
      </c>
    </row>
    <row r="21" spans="1:6">
      <c r="A21" s="1" t="s">
        <v>45</v>
      </c>
      <c r="B21" s="70">
        <f>+'Court-Related Expenditures'!B21/'Court-Related Expenditures'!F21</f>
        <v>0.29287515021602645</v>
      </c>
      <c r="C21" s="70">
        <f>+'Court-Related Expenditures'!C21/'Court-Related Expenditures'!F21</f>
        <v>0.25984123821322447</v>
      </c>
      <c r="D21" s="70">
        <f>+'Court-Related Expenditures'!D21/'Court-Related Expenditures'!F21</f>
        <v>4.6491782827539005E-2</v>
      </c>
      <c r="E21" s="72">
        <f>+'Court-Related Expenditures'!E21/'Court-Related Expenditures'!F21</f>
        <v>0.40079182874321012</v>
      </c>
      <c r="F21" s="70">
        <f t="shared" si="0"/>
        <v>1</v>
      </c>
    </row>
    <row r="22" spans="1:6">
      <c r="A22" s="1" t="s">
        <v>46</v>
      </c>
      <c r="B22" s="70">
        <f>+'Court-Related Expenditures'!B22/'Court-Related Expenditures'!F22</f>
        <v>0.65843460350154481</v>
      </c>
      <c r="C22" s="70">
        <f>+'Court-Related Expenditures'!C22/'Court-Related Expenditures'!F22</f>
        <v>0.19152214212152421</v>
      </c>
      <c r="D22" s="70">
        <f>+'Court-Related Expenditures'!D22/'Court-Related Expenditures'!F22</f>
        <v>0</v>
      </c>
      <c r="E22" s="72">
        <f>+'Court-Related Expenditures'!E22/'Court-Related Expenditures'!F22</f>
        <v>0.150043254376931</v>
      </c>
      <c r="F22" s="70">
        <f t="shared" si="0"/>
        <v>1</v>
      </c>
    </row>
    <row r="23" spans="1:6">
      <c r="A23" s="1" t="s">
        <v>47</v>
      </c>
      <c r="B23" s="70">
        <f>+'Court-Related Expenditures'!B23/'Court-Related Expenditures'!F23</f>
        <v>0.77772882265047316</v>
      </c>
      <c r="C23" s="70">
        <f>+'Court-Related Expenditures'!C23/'Court-Related Expenditures'!F23</f>
        <v>0.22227117734952684</v>
      </c>
      <c r="D23" s="70">
        <f>+'Court-Related Expenditures'!D23/'Court-Related Expenditures'!F23</f>
        <v>0</v>
      </c>
      <c r="E23" s="72">
        <f>+'Court-Related Expenditures'!E23/'Court-Related Expenditures'!F23</f>
        <v>0</v>
      </c>
      <c r="F23" s="70">
        <f t="shared" si="0"/>
        <v>1</v>
      </c>
    </row>
    <row r="24" spans="1:6">
      <c r="A24" s="1" t="s">
        <v>48</v>
      </c>
      <c r="B24" s="70">
        <f>+'Court-Related Expenditures'!B24/'Court-Related Expenditures'!F24</f>
        <v>0.32670409982475346</v>
      </c>
      <c r="C24" s="70">
        <f>+'Court-Related Expenditures'!C24/'Court-Related Expenditures'!F24</f>
        <v>0.31517729587318827</v>
      </c>
      <c r="D24" s="70">
        <f>+'Court-Related Expenditures'!D24/'Court-Related Expenditures'!F24</f>
        <v>0.21731584353637082</v>
      </c>
      <c r="E24" s="72">
        <f>+'Court-Related Expenditures'!E24/'Court-Related Expenditures'!F24</f>
        <v>0.14080276076568743</v>
      </c>
      <c r="F24" s="70">
        <f t="shared" si="0"/>
        <v>0.99999999999999989</v>
      </c>
    </row>
    <row r="25" spans="1:6">
      <c r="A25" s="1" t="s">
        <v>49</v>
      </c>
      <c r="B25" s="70">
        <f>+'Court-Related Expenditures'!B25/'Court-Related Expenditures'!F25</f>
        <v>0.54182712148832834</v>
      </c>
      <c r="C25" s="70">
        <f>+'Court-Related Expenditures'!C25/'Court-Related Expenditures'!F25</f>
        <v>0.22063642600037717</v>
      </c>
      <c r="D25" s="70">
        <f>+'Court-Related Expenditures'!D25/'Court-Related Expenditures'!F25</f>
        <v>4.1219010240866716E-2</v>
      </c>
      <c r="E25" s="72">
        <f>+'Court-Related Expenditures'!E25/'Court-Related Expenditures'!F25</f>
        <v>0.19631744227042774</v>
      </c>
      <c r="F25" s="70">
        <f t="shared" si="0"/>
        <v>1</v>
      </c>
    </row>
    <row r="26" spans="1:6">
      <c r="A26" s="1" t="s">
        <v>50</v>
      </c>
      <c r="B26" s="70">
        <f>+'Court-Related Expenditures'!B26/'Court-Related Expenditures'!F26</f>
        <v>0</v>
      </c>
      <c r="C26" s="70">
        <f>+'Court-Related Expenditures'!C26/'Court-Related Expenditures'!F26</f>
        <v>0</v>
      </c>
      <c r="D26" s="70">
        <f>+'Court-Related Expenditures'!D26/'Court-Related Expenditures'!F26</f>
        <v>1</v>
      </c>
      <c r="E26" s="72">
        <f>+'Court-Related Expenditures'!E26/'Court-Related Expenditures'!F26</f>
        <v>0</v>
      </c>
      <c r="F26" s="70">
        <f t="shared" si="0"/>
        <v>1</v>
      </c>
    </row>
    <row r="27" spans="1:6">
      <c r="A27" s="1" t="s">
        <v>51</v>
      </c>
      <c r="B27" s="70">
        <f>+'Court-Related Expenditures'!B27/'Court-Related Expenditures'!F27</f>
        <v>0.25286022985978729</v>
      </c>
      <c r="C27" s="70">
        <f>+'Court-Related Expenditures'!C27/'Court-Related Expenditures'!F27</f>
        <v>4.2306813349571436E-3</v>
      </c>
      <c r="D27" s="70">
        <f>+'Court-Related Expenditures'!D27/'Court-Related Expenditures'!F27</f>
        <v>4.8803259577250069E-2</v>
      </c>
      <c r="E27" s="72">
        <f>+'Court-Related Expenditures'!E27/'Court-Related Expenditures'!F27</f>
        <v>0.69410582922800557</v>
      </c>
      <c r="F27" s="70">
        <f t="shared" si="0"/>
        <v>1</v>
      </c>
    </row>
    <row r="28" spans="1:6">
      <c r="A28" s="1" t="s">
        <v>52</v>
      </c>
      <c r="B28" s="70">
        <f>+'Court-Related Expenditures'!B28/'Court-Related Expenditures'!F28</f>
        <v>0.30161166865414779</v>
      </c>
      <c r="C28" s="70">
        <f>+'Court-Related Expenditures'!C28/'Court-Related Expenditures'!F28</f>
        <v>0.21269925946524579</v>
      </c>
      <c r="D28" s="70">
        <f>+'Court-Related Expenditures'!D28/'Court-Related Expenditures'!F28</f>
        <v>0.34058285100559921</v>
      </c>
      <c r="E28" s="72">
        <f>+'Court-Related Expenditures'!E28/'Court-Related Expenditures'!F28</f>
        <v>0.14510622087500719</v>
      </c>
      <c r="F28" s="70">
        <f t="shared" si="0"/>
        <v>1</v>
      </c>
    </row>
    <row r="29" spans="1:6">
      <c r="A29" s="1" t="s">
        <v>53</v>
      </c>
      <c r="B29" s="70">
        <f>+'Court-Related Expenditures'!B29/'Court-Related Expenditures'!F29</f>
        <v>0.11875059711474156</v>
      </c>
      <c r="C29" s="70">
        <f>+'Court-Related Expenditures'!C29/'Court-Related Expenditures'!F29</f>
        <v>0.29238702589089521</v>
      </c>
      <c r="D29" s="70">
        <f>+'Court-Related Expenditures'!D29/'Court-Related Expenditures'!F29</f>
        <v>0.47218950033438428</v>
      </c>
      <c r="E29" s="72">
        <f>+'Court-Related Expenditures'!E29/'Court-Related Expenditures'!F29</f>
        <v>0.11667287665997898</v>
      </c>
      <c r="F29" s="70">
        <f t="shared" si="0"/>
        <v>1</v>
      </c>
    </row>
    <row r="30" spans="1:6">
      <c r="A30" s="1" t="s">
        <v>54</v>
      </c>
      <c r="B30" s="70">
        <f>+'Court-Related Expenditures'!B30/'Court-Related Expenditures'!F30</f>
        <v>0.23029539492490467</v>
      </c>
      <c r="C30" s="70">
        <f>+'Court-Related Expenditures'!C30/'Court-Related Expenditures'!F30</f>
        <v>0.1948286510047969</v>
      </c>
      <c r="D30" s="70">
        <f>+'Court-Related Expenditures'!D30/'Court-Related Expenditures'!F30</f>
        <v>0.4711056073783626</v>
      </c>
      <c r="E30" s="72">
        <f>+'Court-Related Expenditures'!E30/'Court-Related Expenditures'!F30</f>
        <v>0.10377034669193584</v>
      </c>
      <c r="F30" s="70">
        <f t="shared" si="0"/>
        <v>1</v>
      </c>
    </row>
    <row r="31" spans="1:6">
      <c r="A31" s="1" t="s">
        <v>55</v>
      </c>
      <c r="B31" s="70">
        <f>+'Court-Related Expenditures'!B31/'Court-Related Expenditures'!F31</f>
        <v>0.77328428728614274</v>
      </c>
      <c r="C31" s="70">
        <f>+'Court-Related Expenditures'!C31/'Court-Related Expenditures'!F31</f>
        <v>1.6638440019273226E-2</v>
      </c>
      <c r="D31" s="70">
        <f>+'Court-Related Expenditures'!D31/'Court-Related Expenditures'!F31</f>
        <v>3.1021445060516493E-2</v>
      </c>
      <c r="E31" s="72">
        <f>+'Court-Related Expenditures'!E31/'Court-Related Expenditures'!F31</f>
        <v>0.17905582763406758</v>
      </c>
      <c r="F31" s="70">
        <f t="shared" si="0"/>
        <v>1</v>
      </c>
    </row>
    <row r="32" spans="1:6">
      <c r="A32" s="1" t="s">
        <v>56</v>
      </c>
      <c r="B32" s="70">
        <f>+'Court-Related Expenditures'!B32/'Court-Related Expenditures'!F32</f>
        <v>0.24860200886743991</v>
      </c>
      <c r="C32" s="70">
        <f>+'Court-Related Expenditures'!C32/'Court-Related Expenditures'!F32</f>
        <v>0.27947061827817704</v>
      </c>
      <c r="D32" s="70">
        <f>+'Court-Related Expenditures'!D32/'Court-Related Expenditures'!F32</f>
        <v>0.35597545540003406</v>
      </c>
      <c r="E32" s="72">
        <f>+'Court-Related Expenditures'!E32/'Court-Related Expenditures'!F32</f>
        <v>0.11595191745434896</v>
      </c>
      <c r="F32" s="70">
        <f t="shared" si="0"/>
        <v>1</v>
      </c>
    </row>
    <row r="33" spans="1:6">
      <c r="A33" s="1" t="s">
        <v>57</v>
      </c>
      <c r="B33" s="70">
        <f>+'Court-Related Expenditures'!B33/'Court-Related Expenditures'!F33</f>
        <v>0.38512698992209082</v>
      </c>
      <c r="C33" s="70">
        <f>+'Court-Related Expenditures'!C33/'Court-Related Expenditures'!F33</f>
        <v>0.32756476933780626</v>
      </c>
      <c r="D33" s="70">
        <f>+'Court-Related Expenditures'!D33/'Court-Related Expenditures'!F33</f>
        <v>7.0929399527447326E-2</v>
      </c>
      <c r="E33" s="72">
        <f>+'Court-Related Expenditures'!E33/'Court-Related Expenditures'!F33</f>
        <v>0.2163788412126556</v>
      </c>
      <c r="F33" s="70">
        <f t="shared" si="0"/>
        <v>1</v>
      </c>
    </row>
    <row r="34" spans="1:6">
      <c r="A34" s="1" t="s">
        <v>58</v>
      </c>
      <c r="B34" s="70">
        <f>+'Court-Related Expenditures'!B34/'Court-Related Expenditures'!F34</f>
        <v>0.29683314124332189</v>
      </c>
      <c r="C34" s="70">
        <f>+'Court-Related Expenditures'!C34/'Court-Related Expenditures'!F34</f>
        <v>0.45255119224553736</v>
      </c>
      <c r="D34" s="70">
        <f>+'Court-Related Expenditures'!D34/'Court-Related Expenditures'!F34</f>
        <v>0</v>
      </c>
      <c r="E34" s="72">
        <f>+'Court-Related Expenditures'!E34/'Court-Related Expenditures'!F34</f>
        <v>0.2506156665111407</v>
      </c>
      <c r="F34" s="70">
        <f t="shared" si="0"/>
        <v>1</v>
      </c>
    </row>
    <row r="35" spans="1:6">
      <c r="A35" s="1" t="s">
        <v>59</v>
      </c>
      <c r="B35" s="70">
        <f>+'Court-Related Expenditures'!B35/'Court-Related Expenditures'!F35</f>
        <v>0</v>
      </c>
      <c r="C35" s="70">
        <f>+'Court-Related Expenditures'!C35/'Court-Related Expenditures'!F35</f>
        <v>0</v>
      </c>
      <c r="D35" s="70">
        <f>+'Court-Related Expenditures'!D35/'Court-Related Expenditures'!F35</f>
        <v>1</v>
      </c>
      <c r="E35" s="72">
        <f>+'Court-Related Expenditures'!E35/'Court-Related Expenditures'!F35</f>
        <v>0</v>
      </c>
      <c r="F35" s="70">
        <f t="shared" si="0"/>
        <v>1</v>
      </c>
    </row>
    <row r="36" spans="1:6">
      <c r="A36" s="1" t="s">
        <v>60</v>
      </c>
      <c r="B36" s="70">
        <f>+'Court-Related Expenditures'!B36/'Court-Related Expenditures'!F36</f>
        <v>0.11149982666773332</v>
      </c>
      <c r="C36" s="70">
        <f>+'Court-Related Expenditures'!C36/'Court-Related Expenditures'!F36</f>
        <v>0.25896946047283581</v>
      </c>
      <c r="D36" s="70">
        <f>+'Court-Related Expenditures'!D36/'Court-Related Expenditures'!F36</f>
        <v>0.42991028887115679</v>
      </c>
      <c r="E36" s="72">
        <f>+'Court-Related Expenditures'!E36/'Court-Related Expenditures'!F36</f>
        <v>0.19962042398827404</v>
      </c>
      <c r="F36" s="70">
        <f t="shared" si="0"/>
        <v>1</v>
      </c>
    </row>
    <row r="37" spans="1:6">
      <c r="A37" s="1" t="s">
        <v>61</v>
      </c>
      <c r="B37" s="70">
        <f>+'Court-Related Expenditures'!B37/'Court-Related Expenditures'!F37</f>
        <v>6.9180204442127816E-2</v>
      </c>
      <c r="C37" s="70">
        <f>+'Court-Related Expenditures'!C37/'Court-Related Expenditures'!F37</f>
        <v>0.23133617494630113</v>
      </c>
      <c r="D37" s="70">
        <f>+'Court-Related Expenditures'!D37/'Court-Related Expenditures'!F37</f>
        <v>0.5817930949550072</v>
      </c>
      <c r="E37" s="72">
        <f>+'Court-Related Expenditures'!E37/'Court-Related Expenditures'!F37</f>
        <v>0.11769052565656384</v>
      </c>
      <c r="F37" s="70">
        <f t="shared" si="0"/>
        <v>0.99999999999999989</v>
      </c>
    </row>
    <row r="38" spans="1:6">
      <c r="A38" s="1" t="s">
        <v>62</v>
      </c>
      <c r="B38" s="70">
        <f>+'Court-Related Expenditures'!B38/'Court-Related Expenditures'!F38</f>
        <v>7.3907682938585365E-2</v>
      </c>
      <c r="C38" s="70">
        <f>+'Court-Related Expenditures'!C38/'Court-Related Expenditures'!F38</f>
        <v>0.24364450616574707</v>
      </c>
      <c r="D38" s="70">
        <f>+'Court-Related Expenditures'!D38/'Court-Related Expenditures'!F38</f>
        <v>0.56817283087228732</v>
      </c>
      <c r="E38" s="72">
        <f>+'Court-Related Expenditures'!E38/'Court-Related Expenditures'!F38</f>
        <v>0.11427498002338027</v>
      </c>
      <c r="F38" s="70">
        <f t="shared" si="0"/>
        <v>1</v>
      </c>
    </row>
    <row r="39" spans="1:6">
      <c r="A39" s="1" t="s">
        <v>63</v>
      </c>
      <c r="B39" s="70">
        <f>+'Court-Related Expenditures'!B39/'Court-Related Expenditures'!F39</f>
        <v>0.16439943248977071</v>
      </c>
      <c r="C39" s="70">
        <f>+'Court-Related Expenditures'!C39/'Court-Related Expenditures'!F39</f>
        <v>0.29198540579450483</v>
      </c>
      <c r="D39" s="70">
        <f>+'Court-Related Expenditures'!D39/'Court-Related Expenditures'!F39</f>
        <v>0.33263418065235822</v>
      </c>
      <c r="E39" s="72">
        <f>+'Court-Related Expenditures'!E39/'Court-Related Expenditures'!F39</f>
        <v>0.21098098106336627</v>
      </c>
      <c r="F39" s="70">
        <f t="shared" si="0"/>
        <v>1</v>
      </c>
    </row>
    <row r="40" spans="1:6">
      <c r="A40" s="1" t="s">
        <v>64</v>
      </c>
      <c r="B40" s="70">
        <f>+'Court-Related Expenditures'!B40/'Court-Related Expenditures'!F40</f>
        <v>0.53137542205516974</v>
      </c>
      <c r="C40" s="70">
        <f>+'Court-Related Expenditures'!C40/'Court-Related Expenditures'!F40</f>
        <v>0.27552717079696759</v>
      </c>
      <c r="D40" s="70">
        <f>+'Court-Related Expenditures'!D40/'Court-Related Expenditures'!F40</f>
        <v>0</v>
      </c>
      <c r="E40" s="72">
        <f>+'Court-Related Expenditures'!E40/'Court-Related Expenditures'!F40</f>
        <v>0.19309740714786264</v>
      </c>
      <c r="F40" s="70">
        <f t="shared" si="0"/>
        <v>1</v>
      </c>
    </row>
    <row r="41" spans="1:6">
      <c r="A41" s="1" t="s">
        <v>65</v>
      </c>
      <c r="B41" s="70">
        <f>+'Court-Related Expenditures'!B41/'Court-Related Expenditures'!F41</f>
        <v>2.6397286060805897E-2</v>
      </c>
      <c r="C41" s="70">
        <f>+'Court-Related Expenditures'!C41/'Court-Related Expenditures'!F41</f>
        <v>0.91307710183141033</v>
      </c>
      <c r="D41" s="70">
        <f>+'Court-Related Expenditures'!D41/'Court-Related Expenditures'!F41</f>
        <v>3.9611897394407146E-2</v>
      </c>
      <c r="E41" s="72">
        <f>+'Court-Related Expenditures'!E41/'Court-Related Expenditures'!F41</f>
        <v>2.0913714713376663E-2</v>
      </c>
      <c r="F41" s="70">
        <f t="shared" si="0"/>
        <v>1</v>
      </c>
    </row>
    <row r="42" spans="1:6">
      <c r="A42" s="1" t="s">
        <v>66</v>
      </c>
      <c r="B42" s="70">
        <f>+'Court-Related Expenditures'!B42/'Court-Related Expenditures'!F42</f>
        <v>7.5707286233602025E-2</v>
      </c>
      <c r="C42" s="70">
        <f>+'Court-Related Expenditures'!C42/'Court-Related Expenditures'!F42</f>
        <v>0.10984668879405722</v>
      </c>
      <c r="D42" s="70">
        <f>+'Court-Related Expenditures'!D42/'Court-Related Expenditures'!F42</f>
        <v>0.72261735419630158</v>
      </c>
      <c r="E42" s="72">
        <f>+'Court-Related Expenditures'!E42/'Court-Related Expenditures'!F42</f>
        <v>9.1828670776039192E-2</v>
      </c>
      <c r="F42" s="70">
        <f t="shared" si="0"/>
        <v>1</v>
      </c>
    </row>
    <row r="43" spans="1:6">
      <c r="A43" s="1" t="s">
        <v>67</v>
      </c>
      <c r="B43" s="70">
        <f>+'Court-Related Expenditures'!B43/'Court-Related Expenditures'!F43</f>
        <v>0.32010671149637215</v>
      </c>
      <c r="C43" s="70">
        <f>+'Court-Related Expenditures'!C43/'Court-Related Expenditures'!F43</f>
        <v>0.34954830388716296</v>
      </c>
      <c r="D43" s="70">
        <f>+'Court-Related Expenditures'!D43/'Court-Related Expenditures'!F43</f>
        <v>0.13502835330860885</v>
      </c>
      <c r="E43" s="72">
        <f>+'Court-Related Expenditures'!E43/'Court-Related Expenditures'!F43</f>
        <v>0.19531663130785606</v>
      </c>
      <c r="F43" s="70">
        <f t="shared" si="0"/>
        <v>1</v>
      </c>
    </row>
    <row r="44" spans="1:6">
      <c r="A44" s="1" t="s">
        <v>68</v>
      </c>
      <c r="B44" s="70">
        <f>+'Court-Related Expenditures'!B44/'Court-Related Expenditures'!F44</f>
        <v>0.17502229378398243</v>
      </c>
      <c r="C44" s="70">
        <f>+'Court-Related Expenditures'!C44/'Court-Related Expenditures'!F44</f>
        <v>0.22090794774883246</v>
      </c>
      <c r="D44" s="70">
        <f>+'Court-Related Expenditures'!D44/'Court-Related Expenditures'!F44</f>
        <v>0.43742612772111811</v>
      </c>
      <c r="E44" s="72">
        <f>+'Court-Related Expenditures'!E44/'Court-Related Expenditures'!F44</f>
        <v>0.16664363074606697</v>
      </c>
      <c r="F44" s="70">
        <f t="shared" si="0"/>
        <v>1</v>
      </c>
    </row>
    <row r="45" spans="1:6">
      <c r="A45" s="1" t="s">
        <v>69</v>
      </c>
      <c r="B45" s="70">
        <f>+'Court-Related Expenditures'!B45/'Court-Related Expenditures'!F45</f>
        <v>0.22128380449983637</v>
      </c>
      <c r="C45" s="70">
        <f>+'Court-Related Expenditures'!C45/'Court-Related Expenditures'!F45</f>
        <v>0.33366283809826031</v>
      </c>
      <c r="D45" s="70">
        <f>+'Court-Related Expenditures'!D45/'Court-Related Expenditures'!F45</f>
        <v>0.1716328509340237</v>
      </c>
      <c r="E45" s="72">
        <f>+'Court-Related Expenditures'!E45/'Court-Related Expenditures'!F45</f>
        <v>0.27342050646787963</v>
      </c>
      <c r="F45" s="70">
        <f t="shared" si="0"/>
        <v>1</v>
      </c>
    </row>
    <row r="46" spans="1:6">
      <c r="A46" s="1" t="s">
        <v>70</v>
      </c>
      <c r="B46" s="70">
        <f>+'Court-Related Expenditures'!B46/'Court-Related Expenditures'!F46</f>
        <v>0.17812821701961745</v>
      </c>
      <c r="C46" s="70">
        <f>+'Court-Related Expenditures'!C46/'Court-Related Expenditures'!F46</f>
        <v>0.30699179622012757</v>
      </c>
      <c r="D46" s="70">
        <f>+'Court-Related Expenditures'!D46/'Court-Related Expenditures'!F46</f>
        <v>0.39227863866248652</v>
      </c>
      <c r="E46" s="72">
        <f>+'Court-Related Expenditures'!E46/'Court-Related Expenditures'!F46</f>
        <v>0.12260134809776842</v>
      </c>
      <c r="F46" s="70">
        <f t="shared" si="0"/>
        <v>1</v>
      </c>
    </row>
    <row r="47" spans="1:6">
      <c r="A47" s="1" t="s">
        <v>71</v>
      </c>
      <c r="B47" s="70">
        <f>+'Court-Related Expenditures'!B47/'Court-Related Expenditures'!F47</f>
        <v>0.14270189549453283</v>
      </c>
      <c r="C47" s="70">
        <f>+'Court-Related Expenditures'!C47/'Court-Related Expenditures'!F47</f>
        <v>0.15192634582468953</v>
      </c>
      <c r="D47" s="70">
        <f>+'Court-Related Expenditures'!D47/'Court-Related Expenditures'!F47</f>
        <v>0.59809397207743242</v>
      </c>
      <c r="E47" s="72">
        <f>+'Court-Related Expenditures'!E47/'Court-Related Expenditures'!F47</f>
        <v>0.10727778660334519</v>
      </c>
      <c r="F47" s="70">
        <f t="shared" si="0"/>
        <v>1</v>
      </c>
    </row>
    <row r="48" spans="1:6">
      <c r="A48" s="1" t="s">
        <v>72</v>
      </c>
      <c r="B48" s="70">
        <f>+'Court-Related Expenditures'!B48/'Court-Related Expenditures'!F48</f>
        <v>0.17217332540645364</v>
      </c>
      <c r="C48" s="70">
        <f>+'Court-Related Expenditures'!C48/'Court-Related Expenditures'!F48</f>
        <v>0.24705973628480082</v>
      </c>
      <c r="D48" s="70">
        <f>+'Court-Related Expenditures'!D48/'Court-Related Expenditures'!F48</f>
        <v>0.40618672474519746</v>
      </c>
      <c r="E48" s="72">
        <f>+'Court-Related Expenditures'!E48/'Court-Related Expenditures'!F48</f>
        <v>0.17458021356354808</v>
      </c>
      <c r="F48" s="70">
        <f t="shared" si="0"/>
        <v>1</v>
      </c>
    </row>
    <row r="49" spans="1:6">
      <c r="A49" s="1" t="s">
        <v>73</v>
      </c>
      <c r="B49" s="70">
        <f>+'Court-Related Expenditures'!B49/'Court-Related Expenditures'!F49</f>
        <v>7.9417823761620335E-2</v>
      </c>
      <c r="C49" s="70">
        <f>+'Court-Related Expenditures'!C49/'Court-Related Expenditures'!F49</f>
        <v>0.4536712085150531</v>
      </c>
      <c r="D49" s="70">
        <f>+'Court-Related Expenditures'!D49/'Court-Related Expenditures'!F49</f>
        <v>0.41665062980908552</v>
      </c>
      <c r="E49" s="72">
        <f>+'Court-Related Expenditures'!E49/'Court-Related Expenditures'!F49</f>
        <v>5.0260337914241046E-2</v>
      </c>
      <c r="F49" s="70">
        <f t="shared" si="0"/>
        <v>1</v>
      </c>
    </row>
    <row r="50" spans="1:6">
      <c r="A50" s="1" t="s">
        <v>74</v>
      </c>
      <c r="B50" s="70">
        <f>+'Court-Related Expenditures'!B50/'Court-Related Expenditures'!F50</f>
        <v>0.1438538459402231</v>
      </c>
      <c r="C50" s="70">
        <f>+'Court-Related Expenditures'!C50/'Court-Related Expenditures'!F50</f>
        <v>0.18813917019544649</v>
      </c>
      <c r="D50" s="70">
        <f>+'Court-Related Expenditures'!D50/'Court-Related Expenditures'!F50</f>
        <v>0.49116936448060844</v>
      </c>
      <c r="E50" s="72">
        <f>+'Court-Related Expenditures'!E50/'Court-Related Expenditures'!F50</f>
        <v>0.17683761938372194</v>
      </c>
      <c r="F50" s="70">
        <f t="shared" si="0"/>
        <v>1</v>
      </c>
    </row>
    <row r="51" spans="1:6">
      <c r="A51" s="1" t="s">
        <v>75</v>
      </c>
      <c r="B51" s="70">
        <f>+'Court-Related Expenditures'!B51/'Court-Related Expenditures'!F51</f>
        <v>0.34418203895698696</v>
      </c>
      <c r="C51" s="70">
        <f>+'Court-Related Expenditures'!C51/'Court-Related Expenditures'!F51</f>
        <v>0.21081993233932508</v>
      </c>
      <c r="D51" s="70">
        <f>+'Court-Related Expenditures'!D51/'Court-Related Expenditures'!F51</f>
        <v>0.30100331947210779</v>
      </c>
      <c r="E51" s="72">
        <f>+'Court-Related Expenditures'!E51/'Court-Related Expenditures'!F51</f>
        <v>0.14399470923158014</v>
      </c>
      <c r="F51" s="70">
        <f t="shared" si="0"/>
        <v>1</v>
      </c>
    </row>
    <row r="52" spans="1:6">
      <c r="A52" s="1" t="s">
        <v>76</v>
      </c>
      <c r="B52" s="70">
        <f>+'Court-Related Expenditures'!B52/'Court-Related Expenditures'!F52</f>
        <v>8.5890579898021499E-2</v>
      </c>
      <c r="C52" s="70">
        <f>+'Court-Related Expenditures'!C52/'Court-Related Expenditures'!F52</f>
        <v>0.22470176119181259</v>
      </c>
      <c r="D52" s="70">
        <f>+'Court-Related Expenditures'!D52/'Court-Related Expenditures'!F52</f>
        <v>0.52496722626538961</v>
      </c>
      <c r="E52" s="72">
        <f>+'Court-Related Expenditures'!E52/'Court-Related Expenditures'!F52</f>
        <v>0.16444043264477626</v>
      </c>
      <c r="F52" s="70">
        <f t="shared" si="0"/>
        <v>0.99999999999999989</v>
      </c>
    </row>
    <row r="53" spans="1:6">
      <c r="A53" s="1" t="s">
        <v>77</v>
      </c>
      <c r="B53" s="70">
        <f>+'Court-Related Expenditures'!B53/'Court-Related Expenditures'!F53</f>
        <v>0.78461065447810807</v>
      </c>
      <c r="C53" s="70">
        <f>+'Court-Related Expenditures'!C53/'Court-Related Expenditures'!F53</f>
        <v>9.6420220919969657E-3</v>
      </c>
      <c r="D53" s="70">
        <f>+'Court-Related Expenditures'!D53/'Court-Related Expenditures'!F53</f>
        <v>0.10888761572819552</v>
      </c>
      <c r="E53" s="72">
        <f>+'Court-Related Expenditures'!E53/'Court-Related Expenditures'!F53</f>
        <v>9.6859707701699382E-2</v>
      </c>
      <c r="F53" s="70">
        <f t="shared" si="0"/>
        <v>0.99999999999999989</v>
      </c>
    </row>
    <row r="54" spans="1:6">
      <c r="A54" s="1" t="s">
        <v>78</v>
      </c>
      <c r="B54" s="70">
        <f>+'Court-Related Expenditures'!B54/'Court-Related Expenditures'!F54</f>
        <v>8.1472735637734647E-2</v>
      </c>
      <c r="C54" s="70">
        <f>+'Court-Related Expenditures'!C54/'Court-Related Expenditures'!F54</f>
        <v>0.23784575657252408</v>
      </c>
      <c r="D54" s="70">
        <f>+'Court-Related Expenditures'!D54/'Court-Related Expenditures'!F54</f>
        <v>0.5540292990388751</v>
      </c>
      <c r="E54" s="72">
        <f>+'Court-Related Expenditures'!E54/'Court-Related Expenditures'!F54</f>
        <v>0.12665220875086616</v>
      </c>
      <c r="F54" s="70">
        <f t="shared" si="0"/>
        <v>1</v>
      </c>
    </row>
    <row r="55" spans="1:6">
      <c r="A55" s="1" t="s">
        <v>79</v>
      </c>
      <c r="B55" s="70">
        <f>+'Court-Related Expenditures'!B55/'Court-Related Expenditures'!F55</f>
        <v>0.15212956287555213</v>
      </c>
      <c r="C55" s="70">
        <f>+'Court-Related Expenditures'!C55/'Court-Related Expenditures'!F55</f>
        <v>0.26445225492015678</v>
      </c>
      <c r="D55" s="70">
        <f>+'Court-Related Expenditures'!D55/'Court-Related Expenditures'!F55</f>
        <v>0.37832116311358066</v>
      </c>
      <c r="E55" s="72">
        <f>+'Court-Related Expenditures'!E55/'Court-Related Expenditures'!F55</f>
        <v>0.20509701909071046</v>
      </c>
      <c r="F55" s="70">
        <f t="shared" si="0"/>
        <v>1</v>
      </c>
    </row>
    <row r="56" spans="1:6">
      <c r="A56" s="1" t="s">
        <v>80</v>
      </c>
      <c r="B56" s="70">
        <f>+'Court-Related Expenditures'!B56/'Court-Related Expenditures'!F56</f>
        <v>0.2807616165216214</v>
      </c>
      <c r="C56" s="70">
        <f>+'Court-Related Expenditures'!C56/'Court-Related Expenditures'!F56</f>
        <v>0.3274516734977666</v>
      </c>
      <c r="D56" s="70">
        <f>+'Court-Related Expenditures'!D56/'Court-Related Expenditures'!F56</f>
        <v>0.24229711925260072</v>
      </c>
      <c r="E56" s="72">
        <f>+'Court-Related Expenditures'!E56/'Court-Related Expenditures'!F56</f>
        <v>0.14948959072801121</v>
      </c>
      <c r="F56" s="70">
        <f t="shared" si="0"/>
        <v>0.99999999999999978</v>
      </c>
    </row>
    <row r="57" spans="1:6">
      <c r="A57" s="1" t="s">
        <v>81</v>
      </c>
      <c r="B57" s="70">
        <f>+'Court-Related Expenditures'!B57/'Court-Related Expenditures'!F57</f>
        <v>0.26939729186581995</v>
      </c>
      <c r="C57" s="70">
        <f>+'Court-Related Expenditures'!C57/'Court-Related Expenditures'!F57</f>
        <v>0.16798508481807728</v>
      </c>
      <c r="D57" s="70">
        <f>+'Court-Related Expenditures'!D57/'Court-Related Expenditures'!F57</f>
        <v>0</v>
      </c>
      <c r="E57" s="72">
        <f>+'Court-Related Expenditures'!E57/'Court-Related Expenditures'!F57</f>
        <v>0.56261762331610277</v>
      </c>
      <c r="F57" s="70">
        <f t="shared" si="0"/>
        <v>1</v>
      </c>
    </row>
    <row r="58" spans="1:6">
      <c r="A58" s="1" t="s">
        <v>82</v>
      </c>
      <c r="B58" s="70">
        <f>+'Court-Related Expenditures'!B58/'Court-Related Expenditures'!F58</f>
        <v>0.57980343123331723</v>
      </c>
      <c r="C58" s="70">
        <f>+'Court-Related Expenditures'!C58/'Court-Related Expenditures'!F58</f>
        <v>0.17245625387004426</v>
      </c>
      <c r="D58" s="70">
        <f>+'Court-Related Expenditures'!D58/'Court-Related Expenditures'!F58</f>
        <v>0.15031608954105372</v>
      </c>
      <c r="E58" s="72">
        <f>+'Court-Related Expenditures'!E58/'Court-Related Expenditures'!F58</f>
        <v>9.7424225355584801E-2</v>
      </c>
      <c r="F58" s="70">
        <f t="shared" si="0"/>
        <v>1</v>
      </c>
    </row>
    <row r="59" spans="1:6">
      <c r="A59" s="1" t="s">
        <v>83</v>
      </c>
      <c r="B59" s="70">
        <f>+'Court-Related Expenditures'!B59/'Court-Related Expenditures'!F59</f>
        <v>1.1429322776437864E-2</v>
      </c>
      <c r="C59" s="70">
        <f>+'Court-Related Expenditures'!C59/'Court-Related Expenditures'!F59</f>
        <v>0.77835609824200236</v>
      </c>
      <c r="D59" s="70">
        <f>+'Court-Related Expenditures'!D59/'Court-Related Expenditures'!F59</f>
        <v>0.21021457898155982</v>
      </c>
      <c r="E59" s="72">
        <f>+'Court-Related Expenditures'!E59/'Court-Related Expenditures'!F59</f>
        <v>0</v>
      </c>
      <c r="F59" s="70">
        <f t="shared" si="0"/>
        <v>1</v>
      </c>
    </row>
    <row r="60" spans="1:6">
      <c r="A60" s="1" t="s">
        <v>84</v>
      </c>
      <c r="B60" s="70">
        <f>+'Court-Related Expenditures'!B60/'Court-Related Expenditures'!F60</f>
        <v>0.18122189891366666</v>
      </c>
      <c r="C60" s="70">
        <f>+'Court-Related Expenditures'!C60/'Court-Related Expenditures'!F60</f>
        <v>0.25664394933154783</v>
      </c>
      <c r="D60" s="70">
        <f>+'Court-Related Expenditures'!D60/'Court-Related Expenditures'!F60</f>
        <v>0.42997713331790083</v>
      </c>
      <c r="E60" s="72">
        <f>+'Court-Related Expenditures'!E60/'Court-Related Expenditures'!F60</f>
        <v>0.13215701843688471</v>
      </c>
      <c r="F60" s="70">
        <f t="shared" si="0"/>
        <v>1</v>
      </c>
    </row>
    <row r="61" spans="1:6">
      <c r="A61" s="1" t="s">
        <v>85</v>
      </c>
      <c r="B61" s="70">
        <f>+'Court-Related Expenditures'!B61/'Court-Related Expenditures'!F61</f>
        <v>0.12967442137675131</v>
      </c>
      <c r="C61" s="70">
        <f>+'Court-Related Expenditures'!C61/'Court-Related Expenditures'!F61</f>
        <v>0.18942579867123904</v>
      </c>
      <c r="D61" s="70">
        <f>+'Court-Related Expenditures'!D61/'Court-Related Expenditures'!F61</f>
        <v>0.41925332906050644</v>
      </c>
      <c r="E61" s="72">
        <f>+'Court-Related Expenditures'!E61/'Court-Related Expenditures'!F61</f>
        <v>0.26164645089150318</v>
      </c>
      <c r="F61" s="70">
        <f t="shared" si="0"/>
        <v>0.99999999999999989</v>
      </c>
    </row>
    <row r="62" spans="1:6">
      <c r="A62" s="1" t="s">
        <v>86</v>
      </c>
      <c r="B62" s="70">
        <f>+'Court-Related Expenditures'!B62/'Court-Related Expenditures'!F62</f>
        <v>0.18413578556914442</v>
      </c>
      <c r="C62" s="70">
        <f>+'Court-Related Expenditures'!C62/'Court-Related Expenditures'!F62</f>
        <v>0.26134678897810804</v>
      </c>
      <c r="D62" s="70">
        <f>+'Court-Related Expenditures'!D62/'Court-Related Expenditures'!F62</f>
        <v>0.39102464134260717</v>
      </c>
      <c r="E62" s="72">
        <f>+'Court-Related Expenditures'!E62/'Court-Related Expenditures'!F62</f>
        <v>0.16349278411014037</v>
      </c>
      <c r="F62" s="70">
        <f t="shared" si="0"/>
        <v>1</v>
      </c>
    </row>
    <row r="63" spans="1:6">
      <c r="A63" s="1" t="s">
        <v>87</v>
      </c>
      <c r="B63" s="70">
        <f>+'Court-Related Expenditures'!B63/'Court-Related Expenditures'!F63</f>
        <v>0.95287461720223743</v>
      </c>
      <c r="C63" s="70">
        <f>+'Court-Related Expenditures'!C63/'Court-Related Expenditures'!F63</f>
        <v>1.8424567255462997E-2</v>
      </c>
      <c r="D63" s="70">
        <f>+'Court-Related Expenditures'!D63/'Court-Related Expenditures'!F63</f>
        <v>2.8700815542299564E-2</v>
      </c>
      <c r="E63" s="72">
        <f>+'Court-Related Expenditures'!E63/'Court-Related Expenditures'!F63</f>
        <v>0</v>
      </c>
      <c r="F63" s="70">
        <f t="shared" si="0"/>
        <v>1</v>
      </c>
    </row>
    <row r="64" spans="1:6">
      <c r="A64" s="1" t="s">
        <v>88</v>
      </c>
      <c r="B64" s="70">
        <f>+'Court-Related Expenditures'!B64/'Court-Related Expenditures'!F64</f>
        <v>0.51292625678572024</v>
      </c>
      <c r="C64" s="70">
        <f>+'Court-Related Expenditures'!C64/'Court-Related Expenditures'!F64</f>
        <v>0.35146514781805299</v>
      </c>
      <c r="D64" s="70">
        <f>+'Court-Related Expenditures'!D64/'Court-Related Expenditures'!F64</f>
        <v>1.1294587037225813E-2</v>
      </c>
      <c r="E64" s="72">
        <f>+'Court-Related Expenditures'!E64/'Court-Related Expenditures'!F64</f>
        <v>0.12431400835900089</v>
      </c>
      <c r="F64" s="70">
        <f t="shared" si="0"/>
        <v>1</v>
      </c>
    </row>
    <row r="65" spans="1:6">
      <c r="A65" s="1" t="s">
        <v>89</v>
      </c>
      <c r="B65" s="70">
        <f>+'Court-Related Expenditures'!B65/'Court-Related Expenditures'!F65</f>
        <v>0.30191685662070883</v>
      </c>
      <c r="C65" s="70">
        <f>+'Court-Related Expenditures'!C65/'Court-Related Expenditures'!F65</f>
        <v>0.20921540147762308</v>
      </c>
      <c r="D65" s="70">
        <f>+'Court-Related Expenditures'!D65/'Court-Related Expenditures'!F65</f>
        <v>0.368760490180434</v>
      </c>
      <c r="E65" s="72">
        <f>+'Court-Related Expenditures'!E65/'Court-Related Expenditures'!F65</f>
        <v>0.12010725172123404</v>
      </c>
      <c r="F65" s="70">
        <f t="shared" si="0"/>
        <v>1</v>
      </c>
    </row>
    <row r="66" spans="1:6">
      <c r="A66" s="1" t="s">
        <v>90</v>
      </c>
      <c r="B66" s="70">
        <f>+'Court-Related Expenditures'!B66/'Court-Related Expenditures'!F66</f>
        <v>0.1630761031833462</v>
      </c>
      <c r="C66" s="70">
        <f>+'Court-Related Expenditures'!C66/'Court-Related Expenditures'!F66</f>
        <v>0.19938973143719141</v>
      </c>
      <c r="D66" s="70">
        <f>+'Court-Related Expenditures'!D66/'Court-Related Expenditures'!F66</f>
        <v>0.53662826371621664</v>
      </c>
      <c r="E66" s="72">
        <f>+'Court-Related Expenditures'!E66/'Court-Related Expenditures'!F66</f>
        <v>0.1009059016632458</v>
      </c>
      <c r="F66" s="70">
        <f t="shared" si="0"/>
        <v>1</v>
      </c>
    </row>
    <row r="67" spans="1:6">
      <c r="A67" s="1" t="s">
        <v>91</v>
      </c>
      <c r="B67" s="70">
        <f>+'Court-Related Expenditures'!B67/'Court-Related Expenditures'!F67</f>
        <v>0.65980762401530457</v>
      </c>
      <c r="C67" s="70">
        <f>+'Court-Related Expenditures'!C67/'Court-Related Expenditures'!F67</f>
        <v>5.5407185651607779E-2</v>
      </c>
      <c r="D67" s="70">
        <f>+'Court-Related Expenditures'!D67/'Court-Related Expenditures'!F67</f>
        <v>0.28478519033308769</v>
      </c>
      <c r="E67" s="72">
        <f>+'Court-Related Expenditures'!E67/'Court-Related Expenditures'!F67</f>
        <v>0</v>
      </c>
      <c r="F67" s="70">
        <f t="shared" si="0"/>
        <v>1</v>
      </c>
    </row>
    <row r="68" spans="1:6">
      <c r="A68" s="1" t="s">
        <v>92</v>
      </c>
      <c r="B68" s="70">
        <f>+'Court-Related Expenditures'!B68/'Court-Related Expenditures'!F68</f>
        <v>1</v>
      </c>
      <c r="C68" s="70">
        <f>+'Court-Related Expenditures'!C68/'Court-Related Expenditures'!F68</f>
        <v>0</v>
      </c>
      <c r="D68" s="70">
        <f>+'Court-Related Expenditures'!D68/'Court-Related Expenditures'!F68</f>
        <v>0</v>
      </c>
      <c r="E68" s="72">
        <f>+'Court-Related Expenditures'!E68/'Court-Related Expenditures'!F68</f>
        <v>0</v>
      </c>
      <c r="F68" s="70">
        <f t="shared" ref="F68:F70" si="1">SUM(B68:E68)</f>
        <v>1</v>
      </c>
    </row>
    <row r="69" spans="1:6" ht="15.75" thickBot="1">
      <c r="A69" s="7" t="s">
        <v>93</v>
      </c>
      <c r="B69" s="81">
        <f>+'Court-Related Expenditures'!B69/'Court-Related Expenditures'!F69</f>
        <v>0.69828661137262982</v>
      </c>
      <c r="C69" s="81">
        <f>+'Court-Related Expenditures'!C69/'Court-Related Expenditures'!F69</f>
        <v>0.12399936508989427</v>
      </c>
      <c r="D69" s="81">
        <f>+'Court-Related Expenditures'!D69/'Court-Related Expenditures'!F69</f>
        <v>1.575903740046955E-2</v>
      </c>
      <c r="E69" s="84">
        <f>+'Court-Related Expenditures'!E69/'Court-Related Expenditures'!F69</f>
        <v>0.16195498613700635</v>
      </c>
      <c r="F69" s="81">
        <f t="shared" si="1"/>
        <v>1</v>
      </c>
    </row>
    <row r="70" spans="1:6" ht="15.75" thickTop="1">
      <c r="A70" s="64" t="s">
        <v>99</v>
      </c>
      <c r="B70" s="5">
        <f>+'Court-Related Expenditures'!B70/'Court-Related Expenditures'!F70</f>
        <v>0.21359614744022945</v>
      </c>
      <c r="C70" s="5">
        <f>+'Court-Related Expenditures'!C70/'Court-Related Expenditures'!F70</f>
        <v>0.24143794239252475</v>
      </c>
      <c r="D70" s="5">
        <f>+'Court-Related Expenditures'!D70/'Court-Related Expenditures'!F70</f>
        <v>0.3805500572030629</v>
      </c>
      <c r="E70" s="73">
        <f>+'Court-Related Expenditures'!E70/'Court-Related Expenditures'!F70</f>
        <v>0.1644158529641829</v>
      </c>
      <c r="F70" s="5">
        <f t="shared" si="1"/>
        <v>1</v>
      </c>
    </row>
  </sheetData>
  <mergeCells count="1">
    <mergeCell ref="A1:F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18041-95B7-4E23-B946-AEF132318E43}">
  <dimension ref="A1:F70"/>
  <sheetViews>
    <sheetView tabSelected="1" topLeftCell="A36" workbookViewId="0">
      <selection activeCell="A72" sqref="A72:XFD73"/>
    </sheetView>
  </sheetViews>
  <sheetFormatPr defaultRowHeight="15"/>
  <cols>
    <col min="1" max="1" width="12.28515625" bestFit="1" customWidth="1"/>
    <col min="2" max="2" width="17.140625" customWidth="1"/>
    <col min="3" max="3" width="11" customWidth="1"/>
    <col min="4" max="4" width="15.7109375" customWidth="1"/>
    <col min="5" max="5" width="10.7109375" customWidth="1"/>
    <col min="6" max="6" width="9.85546875" customWidth="1"/>
  </cols>
  <sheetData>
    <row r="1" spans="1:6" ht="30.75" customHeight="1">
      <c r="A1" s="203" t="s">
        <v>178</v>
      </c>
      <c r="B1" s="202"/>
      <c r="C1" s="202"/>
      <c r="D1" s="202"/>
      <c r="E1" s="202"/>
      <c r="F1" s="202"/>
    </row>
    <row r="2" spans="1:6" ht="27.75" customHeight="1">
      <c r="A2" s="169" t="s">
        <v>25</v>
      </c>
      <c r="B2" s="170" t="s">
        <v>174</v>
      </c>
      <c r="C2" s="171" t="s">
        <v>175</v>
      </c>
      <c r="D2" s="170" t="s">
        <v>176</v>
      </c>
      <c r="E2" s="171" t="s">
        <v>177</v>
      </c>
      <c r="F2" s="172" t="s">
        <v>110</v>
      </c>
    </row>
    <row r="3" spans="1:6">
      <c r="A3" s="1" t="s">
        <v>27</v>
      </c>
      <c r="B3" s="75">
        <f>'Court-Related Expenditures'!B3/'$ County by County'!L2</f>
        <v>4.3960223535882275</v>
      </c>
      <c r="C3" s="75">
        <f>'Court-Related Expenditures'!C3/'$ County by County'!L2</f>
        <v>24.987019380545608</v>
      </c>
      <c r="D3" s="75">
        <f>'Court-Related Expenditures'!D3/'$ County by County'!L2</f>
        <v>29.184832482702124</v>
      </c>
      <c r="E3" s="96">
        <f>'Court-Related Expenditures'!E3/'$ County by County'!L2</f>
        <v>9.2722545509090288</v>
      </c>
      <c r="F3" s="75">
        <f>'Court-Related Expenditures'!F3/'$ County by County'!L2</f>
        <v>67.840128767744986</v>
      </c>
    </row>
    <row r="4" spans="1:6">
      <c r="A4" s="1" t="s">
        <v>28</v>
      </c>
      <c r="B4" s="75">
        <f>'Court-Related Expenditures'!B4/'$ County by County'!L3</f>
        <v>17.750505682027143</v>
      </c>
      <c r="C4" s="75">
        <f>'Court-Related Expenditures'!C4/'$ County by County'!L3</f>
        <v>3.722628811003641</v>
      </c>
      <c r="D4" s="75">
        <f>'Court-Related Expenditures'!D4/'$ County by County'!L3</f>
        <v>13.512963848332168</v>
      </c>
      <c r="E4" s="96">
        <f>'Court-Related Expenditures'!E4/'$ County by County'!L3</f>
        <v>6.2085248795557355</v>
      </c>
      <c r="F4" s="75">
        <f>'Court-Related Expenditures'!F4/'$ County by County'!L3</f>
        <v>41.194623220918686</v>
      </c>
    </row>
    <row r="5" spans="1:6">
      <c r="A5" s="1" t="s">
        <v>29</v>
      </c>
      <c r="B5" s="75">
        <f>'Court-Related Expenditures'!B5/'$ County by County'!L4</f>
        <v>13.80877977854826</v>
      </c>
      <c r="C5" s="75">
        <f>'Court-Related Expenditures'!C5/'$ County by County'!L4</f>
        <v>14.682065764455878</v>
      </c>
      <c r="D5" s="75">
        <f>'Court-Related Expenditures'!D5/'$ County by County'!L4</f>
        <v>12.152701040152108</v>
      </c>
      <c r="E5" s="96">
        <f>'Court-Related Expenditures'!E5/'$ County by County'!L4</f>
        <v>4.5327536069790852</v>
      </c>
      <c r="F5" s="75">
        <f>'Court-Related Expenditures'!F5/'$ County by County'!L4</f>
        <v>45.176300190135329</v>
      </c>
    </row>
    <row r="6" spans="1:6">
      <c r="A6" s="1" t="s">
        <v>30</v>
      </c>
      <c r="B6" s="75">
        <f>'Court-Related Expenditures'!B6/'$ County by County'!L5</f>
        <v>26.256746979234499</v>
      </c>
      <c r="C6" s="75">
        <f>'Court-Related Expenditures'!C6/'$ County by County'!L5</f>
        <v>14.97887272990377</v>
      </c>
      <c r="D6" s="75">
        <f>'Court-Related Expenditures'!D6/'$ County by County'!L5</f>
        <v>18.311771941248825</v>
      </c>
      <c r="E6" s="96">
        <f>'Court-Related Expenditures'!E6/'$ County by County'!L5</f>
        <v>10.26409087620288</v>
      </c>
      <c r="F6" s="75">
        <f>'Court-Related Expenditures'!F6/'$ County by County'!L5</f>
        <v>69.81148252658997</v>
      </c>
    </row>
    <row r="7" spans="1:6">
      <c r="A7" s="1" t="s">
        <v>31</v>
      </c>
      <c r="B7" s="75">
        <f>'Court-Related Expenditures'!B7/'$ County by County'!L6</f>
        <v>8.8393024472758697</v>
      </c>
      <c r="C7" s="75">
        <f>'Court-Related Expenditures'!C7/'$ County by County'!L6</f>
        <v>8.6997171472729136</v>
      </c>
      <c r="D7" s="75">
        <f>'Court-Related Expenditures'!D7/'$ County by County'!L6</f>
        <v>19.999062952551323</v>
      </c>
      <c r="E7" s="96">
        <f>'Court-Related Expenditures'!E7/'$ County by County'!L6</f>
        <v>5.6071615459370561</v>
      </c>
      <c r="F7" s="75">
        <f>'Court-Related Expenditures'!F7/'$ County by County'!L6</f>
        <v>43.145244093037164</v>
      </c>
    </row>
    <row r="8" spans="1:6">
      <c r="A8" s="1" t="s">
        <v>32</v>
      </c>
      <c r="B8" s="75">
        <f>'Court-Related Expenditures'!B8/'$ County by County'!L7</f>
        <v>5.7957171139345878</v>
      </c>
      <c r="C8" s="75">
        <f>'Court-Related Expenditures'!C8/'$ County by County'!L7</f>
        <v>9.2840333623270386</v>
      </c>
      <c r="D8" s="75">
        <f>'Court-Related Expenditures'!D8/'$ County by County'!L7</f>
        <v>11.04553434686788</v>
      </c>
      <c r="E8" s="96">
        <f>'Court-Related Expenditures'!E8/'$ County by County'!L7</f>
        <v>7.7487900019744176</v>
      </c>
      <c r="F8" s="75">
        <f>'Court-Related Expenditures'!F8/'$ County by County'!L7</f>
        <v>33.874074825103925</v>
      </c>
    </row>
    <row r="9" spans="1:6">
      <c r="A9" s="1" t="s">
        <v>33</v>
      </c>
      <c r="B9" s="75">
        <f>'Court-Related Expenditures'!B9/'$ County by County'!L8</f>
        <v>16.766482234517699</v>
      </c>
      <c r="C9" s="75">
        <f>'Court-Related Expenditures'!C9/'$ County by County'!L8</f>
        <v>10.938870741950536</v>
      </c>
      <c r="D9" s="75">
        <f>'Court-Related Expenditures'!D9/'$ County by County'!L8</f>
        <v>3.5994267048863411</v>
      </c>
      <c r="E9" s="96">
        <f>'Court-Related Expenditures'!E9/'$ County by County'!L8</f>
        <v>8.2591827211519231</v>
      </c>
      <c r="F9" s="75">
        <f>'Court-Related Expenditures'!F9/'$ County by County'!L8</f>
        <v>39.563962402506498</v>
      </c>
    </row>
    <row r="10" spans="1:6">
      <c r="A10" s="1" t="s">
        <v>34</v>
      </c>
      <c r="B10" s="75">
        <f>'Court-Related Expenditures'!B10/'$ County by County'!L9</f>
        <v>11.7896364057434</v>
      </c>
      <c r="C10" s="75">
        <f>'Court-Related Expenditures'!C10/'$ County by County'!L9</f>
        <v>10.384674617878648</v>
      </c>
      <c r="D10" s="75">
        <f>'Court-Related Expenditures'!D10/'$ County by County'!L9</f>
        <v>15.407804539138491</v>
      </c>
      <c r="E10" s="96">
        <f>'Court-Related Expenditures'!E10/'$ County by County'!L9</f>
        <v>3.5725046317739695</v>
      </c>
      <c r="F10" s="75">
        <f>'Court-Related Expenditures'!F10/'$ County by County'!L9</f>
        <v>41.154620194534509</v>
      </c>
    </row>
    <row r="11" spans="1:6">
      <c r="A11" s="1" t="s">
        <v>35</v>
      </c>
      <c r="B11" s="75">
        <f>'Court-Related Expenditures'!B11/'$ County by County'!L10</f>
        <v>9.343822365630281</v>
      </c>
      <c r="C11" s="75">
        <f>'Court-Related Expenditures'!C11/'$ County by County'!L10</f>
        <v>7.3899903338641595</v>
      </c>
      <c r="D11" s="75">
        <f>'Court-Related Expenditures'!D11/'$ County by County'!L10</f>
        <v>2.3032245951001733</v>
      </c>
      <c r="E11" s="96">
        <f>'Court-Related Expenditures'!E11/'$ County by County'!L10</f>
        <v>2.4047816079164956</v>
      </c>
      <c r="F11" s="75">
        <f>'Court-Related Expenditures'!F11/'$ County by County'!L10</f>
        <v>21.441818902511109</v>
      </c>
    </row>
    <row r="12" spans="1:6">
      <c r="A12" s="1" t="s">
        <v>36</v>
      </c>
      <c r="B12" s="75">
        <f>'Court-Related Expenditures'!B12/'$ County by County'!L11</f>
        <v>4.3666524413926702</v>
      </c>
      <c r="C12" s="75">
        <f>'Court-Related Expenditures'!C12/'$ County by County'!L11</f>
        <v>11.22914518890045</v>
      </c>
      <c r="D12" s="75">
        <f>'Court-Related Expenditures'!D12/'$ County by County'!L11</f>
        <v>8.3393495053920184</v>
      </c>
      <c r="E12" s="96">
        <f>'Court-Related Expenditures'!E12/'$ County by County'!L11</f>
        <v>4.710264733947418</v>
      </c>
      <c r="F12" s="75">
        <f>'Court-Related Expenditures'!F12/'$ County by County'!L11</f>
        <v>28.645411869632557</v>
      </c>
    </row>
    <row r="13" spans="1:6">
      <c r="A13" s="1" t="s">
        <v>37</v>
      </c>
      <c r="B13" s="75">
        <f>'Court-Related Expenditures'!B13/'$ County by County'!L12</f>
        <v>5.1394270847903316</v>
      </c>
      <c r="C13" s="75">
        <f>'Court-Related Expenditures'!C13/'$ County by County'!L12</f>
        <v>7.3587601756790777</v>
      </c>
      <c r="D13" s="75">
        <f>'Court-Related Expenditures'!D13/'$ County by County'!L12</f>
        <v>5.9963297619380649</v>
      </c>
      <c r="E13" s="96">
        <f>'Court-Related Expenditures'!E13/'$ County by County'!L12</f>
        <v>7.1008112568886901</v>
      </c>
      <c r="F13" s="75">
        <f>'Court-Related Expenditures'!F13/'$ County by County'!L12</f>
        <v>25.595328279296165</v>
      </c>
    </row>
    <row r="14" spans="1:6">
      <c r="A14" s="1" t="s">
        <v>38</v>
      </c>
      <c r="B14" s="75">
        <f>'Court-Related Expenditures'!B14/'$ County by County'!L13</f>
        <v>13.851340962824363</v>
      </c>
      <c r="C14" s="75">
        <f>'Court-Related Expenditures'!C14/'$ County by County'!L13</f>
        <v>8.227173172040672</v>
      </c>
      <c r="D14" s="75">
        <f>'Court-Related Expenditures'!D14/'$ County by County'!L13</f>
        <v>2.2917627605413169</v>
      </c>
      <c r="E14" s="96">
        <f>'Court-Related Expenditures'!E14/'$ County by County'!L13</f>
        <v>7.9559491173868269</v>
      </c>
      <c r="F14" s="75">
        <f>'Court-Related Expenditures'!F14/'$ County by County'!L13</f>
        <v>32.326226012793178</v>
      </c>
    </row>
    <row r="15" spans="1:6">
      <c r="A15" s="1" t="s">
        <v>39</v>
      </c>
      <c r="B15" s="75">
        <f>'Court-Related Expenditures'!B15/'$ County by County'!L14</f>
        <v>22.846579265040287</v>
      </c>
      <c r="C15" s="75">
        <f>'Court-Related Expenditures'!C15/'$ County by County'!L14</f>
        <v>0</v>
      </c>
      <c r="D15" s="75">
        <f>'Court-Related Expenditures'!D15/'$ County by County'!L14</f>
        <v>8.4235422924679266</v>
      </c>
      <c r="E15" s="96">
        <f>'Court-Related Expenditures'!E15/'$ County by County'!L14</f>
        <v>0</v>
      </c>
      <c r="F15" s="75">
        <f>'Court-Related Expenditures'!F15/'$ County by County'!L14</f>
        <v>31.270121557508212</v>
      </c>
    </row>
    <row r="16" spans="1:6">
      <c r="A16" s="1" t="s">
        <v>40</v>
      </c>
      <c r="B16" s="75">
        <f>'Court-Related Expenditures'!B16/'$ County by County'!L15</f>
        <v>6.1796604089441587</v>
      </c>
      <c r="C16" s="75">
        <f>'Court-Related Expenditures'!C16/'$ County by County'!L15</f>
        <v>17.964606002630635</v>
      </c>
      <c r="D16" s="75">
        <f>'Court-Related Expenditures'!D16/'$ County by County'!L15</f>
        <v>7.248176491689585</v>
      </c>
      <c r="E16" s="96">
        <f>'Court-Related Expenditures'!E16/'$ County by County'!L15</f>
        <v>7.8508908286500061</v>
      </c>
      <c r="F16" s="75">
        <f>'Court-Related Expenditures'!F16/'$ County by County'!L15</f>
        <v>39.243333731914383</v>
      </c>
    </row>
    <row r="17" spans="1:6">
      <c r="A17" s="64" t="s">
        <v>41</v>
      </c>
      <c r="B17" s="75">
        <f>'Court-Related Expenditures'!B17/'$ County by County'!L16</f>
        <v>26.598498523181302</v>
      </c>
      <c r="C17" s="75">
        <f>'Court-Related Expenditures'!C17/'$ County by County'!L16</f>
        <v>1.6280615833930216</v>
      </c>
      <c r="D17" s="75">
        <f>'Court-Related Expenditures'!D17/'$ County by County'!L16</f>
        <v>3.7933062271899027</v>
      </c>
      <c r="E17" s="96">
        <f>'Court-Related Expenditures'!E17/'$ County by County'!L16</f>
        <v>3.6005192082501165</v>
      </c>
      <c r="F17" s="75">
        <f>'Court-Related Expenditures'!F17/'$ County by County'!L16</f>
        <v>35.620385542014347</v>
      </c>
    </row>
    <row r="18" spans="1:6">
      <c r="A18" s="1" t="s">
        <v>42</v>
      </c>
      <c r="B18" s="75">
        <f>'Court-Related Expenditures'!B18/'$ County by County'!L17</f>
        <v>10.956921447056459</v>
      </c>
      <c r="C18" s="75">
        <f>'Court-Related Expenditures'!C18/'$ County by County'!L17</f>
        <v>10.4735034989358</v>
      </c>
      <c r="D18" s="75">
        <f>'Court-Related Expenditures'!D18/'$ County by County'!L17</f>
        <v>20.721275380447441</v>
      </c>
      <c r="E18" s="96">
        <f>'Court-Related Expenditures'!E18/'$ County by County'!L17</f>
        <v>5.3365934756733813</v>
      </c>
      <c r="F18" s="75">
        <f>'Court-Related Expenditures'!F18/'$ County by County'!L17</f>
        <v>47.488293802113084</v>
      </c>
    </row>
    <row r="19" spans="1:6">
      <c r="A19" s="1" t="s">
        <v>43</v>
      </c>
      <c r="B19" s="75">
        <f>'Court-Related Expenditures'!B19/'$ County by County'!L18</f>
        <v>6.1348745209543827</v>
      </c>
      <c r="C19" s="75">
        <f>'Court-Related Expenditures'!C19/'$ County by County'!L18</f>
        <v>11.032693971870632</v>
      </c>
      <c r="D19" s="75">
        <f>'Court-Related Expenditures'!D19/'$ County by County'!L18</f>
        <v>15.867227098528867</v>
      </c>
      <c r="E19" s="96">
        <f>'Court-Related Expenditures'!E19/'$ County by County'!L18</f>
        <v>4.9975560352615611</v>
      </c>
      <c r="F19" s="75">
        <f>'Court-Related Expenditures'!F19/'$ County by County'!L18</f>
        <v>38.032351626615444</v>
      </c>
    </row>
    <row r="20" spans="1:6">
      <c r="A20" s="1" t="s">
        <v>44</v>
      </c>
      <c r="B20" s="75">
        <f>'Court-Related Expenditures'!B20/'$ County by County'!L19</f>
        <v>71.005262725104842</v>
      </c>
      <c r="C20" s="75">
        <f>'Court-Related Expenditures'!C20/'$ County by County'!L19</f>
        <v>16.043006331716143</v>
      </c>
      <c r="D20" s="75">
        <f>'Court-Related Expenditures'!D20/'$ County by County'!L19</f>
        <v>7.2459501685716639</v>
      </c>
      <c r="E20" s="96">
        <f>'Court-Related Expenditures'!E20/'$ County by County'!L19</f>
        <v>18.106570183373076</v>
      </c>
      <c r="F20" s="75">
        <f>'Court-Related Expenditures'!F20/'$ County by County'!L19</f>
        <v>112.40078940876573</v>
      </c>
    </row>
    <row r="21" spans="1:6">
      <c r="A21" s="1" t="s">
        <v>45</v>
      </c>
      <c r="B21" s="75">
        <f>'Court-Related Expenditures'!B21/'$ County by County'!L20</f>
        <v>9.806435571763048</v>
      </c>
      <c r="C21" s="75">
        <f>'Court-Related Expenditures'!C21/'$ County by County'!L20</f>
        <v>8.7003501647224581</v>
      </c>
      <c r="D21" s="75">
        <f>'Court-Related Expenditures'!D21/'$ County by County'!L20</f>
        <v>1.5566997492903467</v>
      </c>
      <c r="E21" s="96">
        <f>'Court-Related Expenditures'!E21/'$ County by County'!L20</f>
        <v>13.419845430246772</v>
      </c>
      <c r="F21" s="75">
        <f>'Court-Related Expenditures'!F21/'$ County by County'!L20</f>
        <v>33.483330916022624</v>
      </c>
    </row>
    <row r="22" spans="1:6">
      <c r="A22" s="1" t="s">
        <v>46</v>
      </c>
      <c r="B22" s="75">
        <f>'Court-Related Expenditures'!B22/'$ County by County'!L21</f>
        <v>27.839352066883418</v>
      </c>
      <c r="C22" s="75">
        <f>'Court-Related Expenditures'!C22/'$ County by County'!L21</f>
        <v>8.0977705527171384</v>
      </c>
      <c r="D22" s="75">
        <f>'Court-Related Expenditures'!D22/'$ County by County'!L21</f>
        <v>0</v>
      </c>
      <c r="E22" s="96">
        <f>'Court-Related Expenditures'!E22/'$ County by County'!L21</f>
        <v>6.3439967487227129</v>
      </c>
      <c r="F22" s="75">
        <f>'Court-Related Expenditures'!F22/'$ County by County'!L21</f>
        <v>42.281119368323267</v>
      </c>
    </row>
    <row r="23" spans="1:6">
      <c r="A23" s="1" t="s">
        <v>47</v>
      </c>
      <c r="B23" s="75">
        <f>'Court-Related Expenditures'!B23/'$ County by County'!L22</f>
        <v>6.2044777259876209</v>
      </c>
      <c r="C23" s="75">
        <f>'Court-Related Expenditures'!C23/'$ County by County'!L22</f>
        <v>1.7732100557805455</v>
      </c>
      <c r="D23" s="75">
        <f>'Court-Related Expenditures'!D23/'$ County by County'!L22</f>
        <v>0</v>
      </c>
      <c r="E23" s="96">
        <f>'Court-Related Expenditures'!E23/'$ County by County'!L22</f>
        <v>0</v>
      </c>
      <c r="F23" s="75">
        <f>'Court-Related Expenditures'!F23/'$ County by County'!L22</f>
        <v>7.9776877817681671</v>
      </c>
    </row>
    <row r="24" spans="1:6">
      <c r="A24" s="1" t="s">
        <v>48</v>
      </c>
      <c r="B24" s="75">
        <f>'Court-Related Expenditures'!B24/'$ County by County'!L23</f>
        <v>11.885377676873045</v>
      </c>
      <c r="C24" s="75">
        <f>'Court-Related Expenditures'!C24/'$ County by County'!L23</f>
        <v>11.466036693870038</v>
      </c>
      <c r="D24" s="75">
        <f>'Court-Related Expenditures'!D24/'$ County by County'!L23</f>
        <v>7.9058722464257229</v>
      </c>
      <c r="E24" s="96">
        <f>'Court-Related Expenditures'!E24/'$ County by County'!L23</f>
        <v>5.1223538074492234</v>
      </c>
      <c r="F24" s="75">
        <f>'Court-Related Expenditures'!F24/'$ County by County'!L23</f>
        <v>36.379640424618024</v>
      </c>
    </row>
    <row r="25" spans="1:6">
      <c r="A25" s="1" t="s">
        <v>49</v>
      </c>
      <c r="B25" s="75">
        <f>'Court-Related Expenditures'!B25/'$ County by County'!L24</f>
        <v>27.040510127531881</v>
      </c>
      <c r="C25" s="75">
        <f>'Court-Related Expenditures'!C25/'$ County by County'!L24</f>
        <v>11.011116415467503</v>
      </c>
      <c r="D25" s="75">
        <f>'Court-Related Expenditures'!D25/'$ County by County'!L24</f>
        <v>2.0570824524312896</v>
      </c>
      <c r="E25" s="96">
        <f>'Court-Related Expenditures'!E25/'$ County by County'!L24</f>
        <v>9.7974493623405845</v>
      </c>
      <c r="F25" s="75">
        <f>'Court-Related Expenditures'!F25/'$ County by County'!L24</f>
        <v>49.906158357771261</v>
      </c>
    </row>
    <row r="26" spans="1:6">
      <c r="A26" s="1" t="s">
        <v>50</v>
      </c>
      <c r="B26" s="75">
        <f>'Court-Related Expenditures'!B26/'$ County by County'!L25</f>
        <v>0</v>
      </c>
      <c r="C26" s="75">
        <f>'Court-Related Expenditures'!C26/'$ County by County'!L25</f>
        <v>0</v>
      </c>
      <c r="D26" s="75">
        <f>'Court-Related Expenditures'!D26/'$ County by County'!L25</f>
        <v>0.38853642528987092</v>
      </c>
      <c r="E26" s="96">
        <f>'Court-Related Expenditures'!E26/'$ County by County'!L25</f>
        <v>0</v>
      </c>
      <c r="F26" s="75">
        <f>'Court-Related Expenditures'!F26/'$ County by County'!L25</f>
        <v>0.38853642528987092</v>
      </c>
    </row>
    <row r="27" spans="1:6">
      <c r="A27" s="1" t="s">
        <v>51</v>
      </c>
      <c r="B27" s="75">
        <f>'Court-Related Expenditures'!B27/'$ County by County'!L26</f>
        <v>8.9521468622782088</v>
      </c>
      <c r="C27" s="75">
        <f>'Court-Related Expenditures'!C27/'$ County by County'!L26</f>
        <v>0.14978108917735616</v>
      </c>
      <c r="D27" s="75">
        <f>'Court-Related Expenditures'!D27/'$ County by County'!L26</f>
        <v>1.7278080753770131</v>
      </c>
      <c r="E27" s="96">
        <f>'Court-Related Expenditures'!E27/'$ County by County'!L26</f>
        <v>24.573802391376706</v>
      </c>
      <c r="F27" s="75">
        <f>'Court-Related Expenditures'!F27/'$ County by County'!L26</f>
        <v>35.403538418209287</v>
      </c>
    </row>
    <row r="28" spans="1:6">
      <c r="A28" s="1" t="s">
        <v>52</v>
      </c>
      <c r="B28" s="75">
        <f>'Court-Related Expenditures'!B28/'$ County by County'!L27</f>
        <v>11.688044996206331</v>
      </c>
      <c r="C28" s="75">
        <f>'Court-Related Expenditures'!C28/'$ County by County'!L27</f>
        <v>8.2425143774535137</v>
      </c>
      <c r="D28" s="75">
        <f>'Court-Related Expenditures'!D28/'$ County by County'!L27</f>
        <v>13.198254912525703</v>
      </c>
      <c r="E28" s="96">
        <f>'Court-Related Expenditures'!E28/'$ County by County'!L27</f>
        <v>5.6231512739028604</v>
      </c>
      <c r="F28" s="75">
        <f>'Court-Related Expenditures'!F28/'$ County by County'!L27</f>
        <v>38.751965560088408</v>
      </c>
    </row>
    <row r="29" spans="1:6">
      <c r="A29" s="1" t="s">
        <v>53</v>
      </c>
      <c r="B29" s="75">
        <f>'Court-Related Expenditures'!B29/'$ County by County'!L28</f>
        <v>4.8677769292525799</v>
      </c>
      <c r="C29" s="75">
        <f>'Court-Related Expenditures'!C29/'$ County by County'!L28</f>
        <v>11.985411893712428</v>
      </c>
      <c r="D29" s="75">
        <f>'Court-Related Expenditures'!D29/'$ County by County'!L28</f>
        <v>19.355802933286338</v>
      </c>
      <c r="E29" s="96">
        <f>'Court-Related Expenditures'!E29/'$ County by County'!L28</f>
        <v>4.7826078442890987</v>
      </c>
      <c r="F29" s="75">
        <f>'Court-Related Expenditures'!F29/'$ County by County'!L28</f>
        <v>40.991599600540447</v>
      </c>
    </row>
    <row r="30" spans="1:6">
      <c r="A30" s="1" t="s">
        <v>54</v>
      </c>
      <c r="B30" s="75">
        <f>'Court-Related Expenditures'!B30/'$ County by County'!L29</f>
        <v>12.939350483070422</v>
      </c>
      <c r="C30" s="75">
        <f>'Court-Related Expenditures'!C30/'$ County by County'!L29</f>
        <v>10.946620102051618</v>
      </c>
      <c r="D30" s="75">
        <f>'Court-Related Expenditures'!D30/'$ County by County'!L29</f>
        <v>26.469485290386007</v>
      </c>
      <c r="E30" s="96">
        <f>'Court-Related Expenditures'!E30/'$ County by County'!L29</f>
        <v>5.8304287240937809</v>
      </c>
      <c r="F30" s="75">
        <f>'Court-Related Expenditures'!F30/'$ County by County'!L29</f>
        <v>56.185884599601827</v>
      </c>
    </row>
    <row r="31" spans="1:6">
      <c r="A31" s="1" t="s">
        <v>55</v>
      </c>
      <c r="B31" s="75">
        <f>'Court-Related Expenditures'!B31/'$ County by County'!L30</f>
        <v>42.564077189510144</v>
      </c>
      <c r="C31" s="75">
        <f>'Court-Related Expenditures'!C31/'$ County by County'!L30</f>
        <v>0.91583374567046016</v>
      </c>
      <c r="D31" s="75">
        <f>'Court-Related Expenditures'!D31/'$ County by County'!L30</f>
        <v>1.7075210291934686</v>
      </c>
      <c r="E31" s="96">
        <f>'Court-Related Expenditures'!E31/'$ County by County'!L30</f>
        <v>9.8558139534883722</v>
      </c>
      <c r="F31" s="75">
        <f>'Court-Related Expenditures'!F31/'$ County by County'!L30</f>
        <v>55.043245917862443</v>
      </c>
    </row>
    <row r="32" spans="1:6">
      <c r="A32" s="1" t="s">
        <v>56</v>
      </c>
      <c r="B32" s="75">
        <f>'Court-Related Expenditures'!B32/'$ County by County'!L31</f>
        <v>11.273472429210134</v>
      </c>
      <c r="C32" s="75">
        <f>'Court-Related Expenditures'!C32/'$ County by County'!L31</f>
        <v>12.673285804433345</v>
      </c>
      <c r="D32" s="75">
        <f>'Court-Related Expenditures'!D32/'$ County by County'!L31</f>
        <v>16.142586699963751</v>
      </c>
      <c r="E32" s="96">
        <f>'Court-Related Expenditures'!E32/'$ County by County'!L31</f>
        <v>5.2581262335360694</v>
      </c>
      <c r="F32" s="75">
        <f>'Court-Related Expenditures'!F32/'$ County by County'!L31</f>
        <v>45.347471167143297</v>
      </c>
    </row>
    <row r="33" spans="1:6">
      <c r="A33" s="1" t="s">
        <v>57</v>
      </c>
      <c r="B33" s="75">
        <f>'Court-Related Expenditures'!B33/'$ County by County'!L32</f>
        <v>8.8711967947955088</v>
      </c>
      <c r="C33" s="75">
        <f>'Court-Related Expenditures'!C33/'$ County by County'!L32</f>
        <v>7.5452814471022256</v>
      </c>
      <c r="D33" s="75">
        <f>'Court-Related Expenditures'!D33/'$ County by County'!L32</f>
        <v>1.6338212543139354</v>
      </c>
      <c r="E33" s="96">
        <f>'Court-Related Expenditures'!E33/'$ County by County'!L32</f>
        <v>4.9841723194097343</v>
      </c>
      <c r="F33" s="75">
        <f>'Court-Related Expenditures'!F33/'$ County by County'!L32</f>
        <v>23.034471815621405</v>
      </c>
    </row>
    <row r="34" spans="1:6">
      <c r="A34" s="1" t="s">
        <v>58</v>
      </c>
      <c r="B34" s="75">
        <f>'Court-Related Expenditures'!B34/'$ County by County'!L33</f>
        <v>13.149681746629252</v>
      </c>
      <c r="C34" s="75">
        <f>'Court-Related Expenditures'!C34/'$ County by County'!L33</f>
        <v>20.047977551160084</v>
      </c>
      <c r="D34" s="75">
        <f>'Court-Related Expenditures'!D34/'$ County by County'!L33</f>
        <v>0</v>
      </c>
      <c r="E34" s="96">
        <f>'Court-Related Expenditures'!E34/'$ County by County'!L33</f>
        <v>11.102251728150025</v>
      </c>
      <c r="F34" s="75">
        <f>'Court-Related Expenditures'!F34/'$ County by County'!L33</f>
        <v>44.299911025939359</v>
      </c>
    </row>
    <row r="35" spans="1:6">
      <c r="A35" s="1" t="s">
        <v>59</v>
      </c>
      <c r="B35" s="75">
        <f>'Court-Related Expenditures'!B35/'$ County by County'!L34</f>
        <v>0</v>
      </c>
      <c r="C35" s="75">
        <f>'Court-Related Expenditures'!C35/'$ County by County'!L34</f>
        <v>0</v>
      </c>
      <c r="D35" s="75">
        <f>'Court-Related Expenditures'!D35/'$ County by County'!L34</f>
        <v>8.6733105319023469</v>
      </c>
      <c r="E35" s="96">
        <f>'Court-Related Expenditures'!E35/'$ County by County'!L34</f>
        <v>0</v>
      </c>
      <c r="F35" s="75">
        <f>'Court-Related Expenditures'!F35/'$ County by County'!L34</f>
        <v>8.6733105319023469</v>
      </c>
    </row>
    <row r="36" spans="1:6">
      <c r="A36" s="1" t="s">
        <v>60</v>
      </c>
      <c r="B36" s="75">
        <f>'Court-Related Expenditures'!B36/'$ County by County'!L35</f>
        <v>2.9494911432395607</v>
      </c>
      <c r="C36" s="75">
        <f>'Court-Related Expenditures'!C36/'$ County by County'!L35</f>
        <v>6.8504871519697099</v>
      </c>
      <c r="D36" s="75">
        <f>'Court-Related Expenditures'!D36/'$ County by County'!L35</f>
        <v>11.372363772292628</v>
      </c>
      <c r="E36" s="96">
        <f>'Court-Related Expenditures'!E36/'$ County by County'!L35</f>
        <v>5.2805344201806319</v>
      </c>
      <c r="F36" s="75">
        <f>'Court-Related Expenditures'!F36/'$ County by County'!L35</f>
        <v>26.452876487682531</v>
      </c>
    </row>
    <row r="37" spans="1:6">
      <c r="A37" s="1" t="s">
        <v>61</v>
      </c>
      <c r="B37" s="75">
        <f>'Court-Related Expenditures'!B37/'$ County by County'!L36</f>
        <v>4.5456355910363824</v>
      </c>
      <c r="C37" s="75">
        <f>'Court-Related Expenditures'!C37/'$ County by County'!L36</f>
        <v>15.200445832879961</v>
      </c>
      <c r="D37" s="75">
        <f>'Court-Related Expenditures'!D37/'$ County by County'!L36</f>
        <v>38.227978948212375</v>
      </c>
      <c r="E37" s="96">
        <f>'Court-Related Expenditures'!E37/'$ County by County'!L36</f>
        <v>7.7331116099807007</v>
      </c>
      <c r="F37" s="75">
        <f>'Court-Related Expenditures'!F37/'$ County by County'!L36</f>
        <v>65.707171982109415</v>
      </c>
    </row>
    <row r="38" spans="1:6">
      <c r="A38" s="1" t="s">
        <v>62</v>
      </c>
      <c r="B38" s="75">
        <f>'Court-Related Expenditures'!B38/'$ County by County'!L37</f>
        <v>4.3300497744000497</v>
      </c>
      <c r="C38" s="75">
        <f>'Court-Related Expenditures'!C38/'$ County by County'!L37</f>
        <v>14.274467782104141</v>
      </c>
      <c r="D38" s="75">
        <f>'Court-Related Expenditures'!D38/'$ County by County'!L37</f>
        <v>33.287698116353305</v>
      </c>
      <c r="E38" s="96">
        <f>'Court-Related Expenditures'!E38/'$ County by County'!L37</f>
        <v>6.6950597258066198</v>
      </c>
      <c r="F38" s="75">
        <f>'Court-Related Expenditures'!F38/'$ County by County'!L37</f>
        <v>58.587275398664111</v>
      </c>
    </row>
    <row r="39" spans="1:6">
      <c r="A39" s="1" t="s">
        <v>63</v>
      </c>
      <c r="B39" s="75">
        <f>'Court-Related Expenditures'!B39/'$ County by County'!L38</f>
        <v>6.3311959039375836</v>
      </c>
      <c r="C39" s="75">
        <f>'Court-Related Expenditures'!C39/'$ County by County'!L38</f>
        <v>11.244666585395587</v>
      </c>
      <c r="D39" s="75">
        <f>'Court-Related Expenditures'!D39/'$ County by County'!L38</f>
        <v>12.810093868097038</v>
      </c>
      <c r="E39" s="96">
        <f>'Court-Related Expenditures'!E39/'$ County by County'!L38</f>
        <v>8.1251005729611112</v>
      </c>
      <c r="F39" s="75">
        <f>'Court-Related Expenditures'!F39/'$ County by County'!L38</f>
        <v>38.511056930391319</v>
      </c>
    </row>
    <row r="40" spans="1:6">
      <c r="A40" s="1" t="s">
        <v>64</v>
      </c>
      <c r="B40" s="75">
        <f>'Court-Related Expenditures'!B40/'$ County by County'!L39</f>
        <v>19.132928088083496</v>
      </c>
      <c r="C40" s="75">
        <f>'Court-Related Expenditures'!C40/'$ County by County'!L39</f>
        <v>9.9207477921780018</v>
      </c>
      <c r="D40" s="75">
        <f>'Court-Related Expenditures'!D40/'$ County by County'!L39</f>
        <v>0</v>
      </c>
      <c r="E40" s="96">
        <f>'Court-Related Expenditures'!E40/'$ County by County'!L39</f>
        <v>6.952746874641587</v>
      </c>
      <c r="F40" s="75">
        <f>'Court-Related Expenditures'!F40/'$ County by County'!L39</f>
        <v>36.006422754903085</v>
      </c>
    </row>
    <row r="41" spans="1:6">
      <c r="A41" s="1" t="s">
        <v>65</v>
      </c>
      <c r="B41" s="75">
        <f>'Court-Related Expenditures'!B41/'$ County by County'!L40</f>
        <v>9.7256541260257006</v>
      </c>
      <c r="C41" s="75">
        <f>'Court-Related Expenditures'!C41/'$ County by County'!L40</f>
        <v>336.40852557155392</v>
      </c>
      <c r="D41" s="75">
        <f>'Court-Related Expenditures'!D41/'$ County by County'!L40</f>
        <v>14.594364452701656</v>
      </c>
      <c r="E41" s="96">
        <f>'Court-Related Expenditures'!E41/'$ County by County'!L40</f>
        <v>7.7053207410847913</v>
      </c>
      <c r="F41" s="75">
        <f>'Court-Related Expenditures'!F41/'$ County by County'!L40</f>
        <v>368.43386489136606</v>
      </c>
    </row>
    <row r="42" spans="1:6">
      <c r="A42" s="1" t="s">
        <v>66</v>
      </c>
      <c r="B42" s="75">
        <f>'Court-Related Expenditures'!B42/'$ County by County'!L41</f>
        <v>2.5977406706401074</v>
      </c>
      <c r="C42" s="75">
        <f>'Court-Related Expenditures'!C42/'$ County by County'!L41</f>
        <v>3.7691644386114289</v>
      </c>
      <c r="D42" s="75">
        <f>'Court-Related Expenditures'!D42/'$ County by County'!L41</f>
        <v>24.795136422059645</v>
      </c>
      <c r="E42" s="96">
        <f>'Court-Related Expenditures'!E42/'$ County by County'!L41</f>
        <v>3.1509130055154535</v>
      </c>
      <c r="F42" s="75">
        <f>'Court-Related Expenditures'!F42/'$ County by County'!L41</f>
        <v>34.312954536826638</v>
      </c>
    </row>
    <row r="43" spans="1:6">
      <c r="A43" s="1" t="s">
        <v>67</v>
      </c>
      <c r="B43" s="75">
        <f>'Court-Related Expenditures'!B43/'$ County by County'!L42</f>
        <v>8.8755336175476067</v>
      </c>
      <c r="C43" s="75">
        <f>'Court-Related Expenditures'!C43/'$ County by County'!L42</f>
        <v>9.6918546556073153</v>
      </c>
      <c r="D43" s="75">
        <f>'Court-Related Expenditures'!D43/'$ County by County'!L42</f>
        <v>3.7439036610959522</v>
      </c>
      <c r="E43" s="96">
        <f>'Court-Related Expenditures'!E43/'$ County by County'!L42</f>
        <v>5.4155044707916868</v>
      </c>
      <c r="F43" s="75">
        <f>'Court-Related Expenditures'!F43/'$ County by County'!L42</f>
        <v>27.72679640504256</v>
      </c>
    </row>
    <row r="44" spans="1:6">
      <c r="A44" s="1" t="s">
        <v>68</v>
      </c>
      <c r="B44" s="75">
        <f>'Court-Related Expenditures'!B44/'$ County by County'!L43</f>
        <v>9.6324254028832463</v>
      </c>
      <c r="C44" s="75">
        <f>'Court-Related Expenditures'!C44/'$ County by County'!L43</f>
        <v>12.157761629046803</v>
      </c>
      <c r="D44" s="75">
        <f>'Court-Related Expenditures'!D44/'$ County by County'!L43</f>
        <v>24.073930545934573</v>
      </c>
      <c r="E44" s="96">
        <f>'Court-Related Expenditures'!E44/'$ County by County'!L43</f>
        <v>9.1713021657016647</v>
      </c>
      <c r="F44" s="75">
        <f>'Court-Related Expenditures'!F44/'$ County by County'!L43</f>
        <v>55.035419743566287</v>
      </c>
    </row>
    <row r="45" spans="1:6">
      <c r="A45" s="1" t="s">
        <v>69</v>
      </c>
      <c r="B45" s="75">
        <f>'Court-Related Expenditures'!B45/'$ County by County'!L44</f>
        <v>8.8602844597070103</v>
      </c>
      <c r="C45" s="75">
        <f>'Court-Related Expenditures'!C45/'$ County by County'!L44</f>
        <v>13.359982064055382</v>
      </c>
      <c r="D45" s="75">
        <f>'Court-Related Expenditures'!D45/'$ County by County'!L44</f>
        <v>6.8722421206702649</v>
      </c>
      <c r="E45" s="96">
        <f>'Court-Related Expenditures'!E45/'$ County by County'!L44</f>
        <v>10.94785707385271</v>
      </c>
      <c r="F45" s="75">
        <f>'Court-Related Expenditures'!F45/'$ County by County'!L44</f>
        <v>40.040365718285365</v>
      </c>
    </row>
    <row r="46" spans="1:6">
      <c r="A46" s="1" t="s">
        <v>70</v>
      </c>
      <c r="B46" s="75">
        <f>'Court-Related Expenditures'!B46/'$ County by County'!L45</f>
        <v>19.8217560379248</v>
      </c>
      <c r="C46" s="75">
        <f>'Court-Related Expenditures'!C46/'$ County by County'!L45</f>
        <v>34.16144051814954</v>
      </c>
      <c r="D46" s="75">
        <f>'Court-Related Expenditures'!D46/'$ County by County'!L45</f>
        <v>43.651991832381746</v>
      </c>
      <c r="E46" s="96">
        <f>'Court-Related Expenditures'!E46/'$ County by County'!L45</f>
        <v>13.642835776248878</v>
      </c>
      <c r="F46" s="75">
        <f>'Court-Related Expenditures'!F46/'$ County by County'!L45</f>
        <v>111.27802416470496</v>
      </c>
    </row>
    <row r="47" spans="1:6">
      <c r="A47" s="1" t="s">
        <v>71</v>
      </c>
      <c r="B47" s="75">
        <f>'Court-Related Expenditures'!B47/'$ County by County'!L46</f>
        <v>7.2237123396639156</v>
      </c>
      <c r="C47" s="75">
        <f>'Court-Related Expenditures'!C47/'$ County by County'!L46</f>
        <v>7.6906632196480063</v>
      </c>
      <c r="D47" s="75">
        <f>'Court-Related Expenditures'!D47/'$ County by County'!L46</f>
        <v>30.276113652182559</v>
      </c>
      <c r="E47" s="96">
        <f>'Court-Related Expenditures'!E47/'$ County by County'!L46</f>
        <v>5.4305086009744459</v>
      </c>
      <c r="F47" s="75">
        <f>'Court-Related Expenditures'!F47/'$ County by County'!L46</f>
        <v>50.620997812468929</v>
      </c>
    </row>
    <row r="48" spans="1:6">
      <c r="A48" s="1" t="s">
        <v>72</v>
      </c>
      <c r="B48" s="75">
        <f>'Court-Related Expenditures'!B48/'$ County by County'!L47</f>
        <v>6.9360728024226548</v>
      </c>
      <c r="C48" s="75">
        <f>'Court-Related Expenditures'!C48/'$ County by County'!L47</f>
        <v>9.9529024799476176</v>
      </c>
      <c r="D48" s="75">
        <f>'Court-Related Expenditures'!D48/'$ County by County'!L47</f>
        <v>16.363398264855132</v>
      </c>
      <c r="E48" s="96">
        <f>'Court-Related Expenditures'!E48/'$ County by County'!L47</f>
        <v>7.0330352758225567</v>
      </c>
      <c r="F48" s="75">
        <f>'Court-Related Expenditures'!F48/'$ County by County'!L47</f>
        <v>40.285408823047959</v>
      </c>
    </row>
    <row r="49" spans="1:6">
      <c r="A49" s="1" t="s">
        <v>73</v>
      </c>
      <c r="B49" s="75">
        <f>'Court-Related Expenditures'!B49/'$ County by County'!L48</f>
        <v>4.2833252309188135</v>
      </c>
      <c r="C49" s="75">
        <f>'Court-Related Expenditures'!C49/'$ County by County'!L48</f>
        <v>24.468327661643169</v>
      </c>
      <c r="D49" s="75">
        <f>'Court-Related Expenditures'!D49/'$ County by County'!L48</f>
        <v>22.471657754010696</v>
      </c>
      <c r="E49" s="96">
        <f>'Court-Related Expenditures'!E49/'$ County by County'!L48</f>
        <v>2.7107438016528924</v>
      </c>
      <c r="F49" s="75">
        <f>'Court-Related Expenditures'!F49/'$ County by County'!L48</f>
        <v>53.934054448225574</v>
      </c>
    </row>
    <row r="50" spans="1:6">
      <c r="A50" s="1" t="s">
        <v>74</v>
      </c>
      <c r="B50" s="75">
        <f>'Court-Related Expenditures'!B50/'$ County by County'!L49</f>
        <v>6.071486741559351</v>
      </c>
      <c r="C50" s="75">
        <f>'Court-Related Expenditures'!C50/'$ County by County'!L49</f>
        <v>7.9405904648826375</v>
      </c>
      <c r="D50" s="75">
        <f>'Court-Related Expenditures'!D50/'$ County by County'!L49</f>
        <v>20.73026455992937</v>
      </c>
      <c r="E50" s="96">
        <f>'Court-Related Expenditures'!E50/'$ County by County'!L49</f>
        <v>7.463597893262703</v>
      </c>
      <c r="F50" s="75">
        <f>'Court-Related Expenditures'!F50/'$ County by County'!L49</f>
        <v>42.205939659634062</v>
      </c>
    </row>
    <row r="51" spans="1:6">
      <c r="A51" s="1" t="s">
        <v>75</v>
      </c>
      <c r="B51" s="75">
        <f>'Court-Related Expenditures'!B51/'$ County by County'!L50</f>
        <v>20.722167919576794</v>
      </c>
      <c r="C51" s="75">
        <f>'Court-Related Expenditures'!C51/'$ County by County'!L50</f>
        <v>12.692835605158553</v>
      </c>
      <c r="D51" s="75">
        <f>'Court-Related Expenditures'!D51/'$ County by County'!L50</f>
        <v>18.122506768084261</v>
      </c>
      <c r="E51" s="96">
        <f>'Court-Related Expenditures'!E51/'$ County by County'!L50</f>
        <v>8.6694894169080658</v>
      </c>
      <c r="F51" s="75">
        <f>'Court-Related Expenditures'!F51/'$ County by County'!L50</f>
        <v>60.206999709727675</v>
      </c>
    </row>
    <row r="52" spans="1:6">
      <c r="A52" s="1" t="s">
        <v>76</v>
      </c>
      <c r="B52" s="75">
        <f>'Court-Related Expenditures'!B52/'$ County by County'!L51</f>
        <v>4.5341238233164374</v>
      </c>
      <c r="C52" s="75">
        <f>'Court-Related Expenditures'!C52/'$ County by County'!L51</f>
        <v>11.861901616808472</v>
      </c>
      <c r="D52" s="75">
        <f>'Court-Related Expenditures'!D52/'$ County by County'!L51</f>
        <v>27.712776068066617</v>
      </c>
      <c r="E52" s="96">
        <f>'Court-Related Expenditures'!E52/'$ County by County'!L51</f>
        <v>8.6807340695148447</v>
      </c>
      <c r="F52" s="75">
        <f>'Court-Related Expenditures'!F52/'$ County by County'!L51</f>
        <v>52.789535577706374</v>
      </c>
    </row>
    <row r="53" spans="1:6">
      <c r="A53" s="1" t="s">
        <v>77</v>
      </c>
      <c r="B53" s="75">
        <f>'Court-Related Expenditures'!B53/'$ County by County'!L52</f>
        <v>26.452299642679883</v>
      </c>
      <c r="C53" s="75">
        <f>'Court-Related Expenditures'!C53/'$ County by County'!L52</f>
        <v>0.32507034678046071</v>
      </c>
      <c r="D53" s="75">
        <f>'Court-Related Expenditures'!D53/'$ County by County'!L52</f>
        <v>3.6710282000122598</v>
      </c>
      <c r="E53" s="96">
        <f>'Court-Related Expenditures'!E53/'$ County by County'!L52</f>
        <v>3.2655202893363575</v>
      </c>
      <c r="F53" s="75">
        <f>'Court-Related Expenditures'!F53/'$ County by County'!L52</f>
        <v>33.713918478808957</v>
      </c>
    </row>
    <row r="54" spans="1:6">
      <c r="A54" s="1" t="s">
        <v>78</v>
      </c>
      <c r="B54" s="75">
        <f>'Court-Related Expenditures'!B54/'$ County by County'!L53</f>
        <v>5.4548457749092263</v>
      </c>
      <c r="C54" s="75">
        <f>'Court-Related Expenditures'!C54/'$ County by County'!L53</f>
        <v>15.924491919463868</v>
      </c>
      <c r="D54" s="75">
        <f>'Court-Related Expenditures'!D54/'$ County by County'!L53</f>
        <v>37.093935257998154</v>
      </c>
      <c r="E54" s="96">
        <f>'Court-Related Expenditures'!E54/'$ County by County'!L53</f>
        <v>8.4797479841538959</v>
      </c>
      <c r="F54" s="75">
        <f>'Court-Related Expenditures'!F54/'$ County by County'!L53</f>
        <v>66.953020936525149</v>
      </c>
    </row>
    <row r="55" spans="1:6">
      <c r="A55" s="1" t="s">
        <v>79</v>
      </c>
      <c r="B55" s="75">
        <f>'Court-Related Expenditures'!B55/'$ County by County'!L54</f>
        <v>7.4491048825276396</v>
      </c>
      <c r="C55" s="75">
        <f>'Court-Related Expenditures'!C55/'$ County by County'!L54</f>
        <v>12.94904518283974</v>
      </c>
      <c r="D55" s="75">
        <f>'Court-Related Expenditures'!D55/'$ County by County'!L54</f>
        <v>18.524696778483928</v>
      </c>
      <c r="E55" s="96">
        <f>'Court-Related Expenditures'!E55/'$ County by County'!L54</f>
        <v>10.042684521155605</v>
      </c>
      <c r="F55" s="75">
        <f>'Court-Related Expenditures'!F55/'$ County by County'!L54</f>
        <v>48.965531365006917</v>
      </c>
    </row>
    <row r="56" spans="1:6">
      <c r="A56" s="1" t="s">
        <v>80</v>
      </c>
      <c r="B56" s="75">
        <f>'Court-Related Expenditures'!B56/'$ County by County'!L55</f>
        <v>11.820268940636273</v>
      </c>
      <c r="C56" s="75">
        <f>'Court-Related Expenditures'!C56/'$ County by County'!L55</f>
        <v>13.785954411282388</v>
      </c>
      <c r="D56" s="75">
        <f>'Court-Related Expenditures'!D56/'$ County by County'!L55</f>
        <v>10.20088553624139</v>
      </c>
      <c r="E56" s="96">
        <f>'Court-Related Expenditures'!E56/'$ County by County'!L55</f>
        <v>6.2936208592981302</v>
      </c>
      <c r="F56" s="75">
        <f>'Court-Related Expenditures'!F56/'$ County by County'!L55</f>
        <v>42.100729747458182</v>
      </c>
    </row>
    <row r="57" spans="1:6">
      <c r="A57" s="1" t="s">
        <v>81</v>
      </c>
      <c r="B57" s="75">
        <f>'Court-Related Expenditures'!B57/'$ County by County'!L56</f>
        <v>11.610473848029079</v>
      </c>
      <c r="C57" s="75">
        <f>'Court-Related Expenditures'!C57/'$ County by County'!L56</f>
        <v>7.2398145528154449</v>
      </c>
      <c r="D57" s="75">
        <f>'Court-Related Expenditures'!D57/'$ County by County'!L56</f>
        <v>0</v>
      </c>
      <c r="E57" s="96">
        <f>'Court-Related Expenditures'!E57/'$ County by County'!L56</f>
        <v>24.247672115447401</v>
      </c>
      <c r="F57" s="75">
        <f>'Court-Related Expenditures'!F57/'$ County by County'!L56</f>
        <v>43.097960516291927</v>
      </c>
    </row>
    <row r="58" spans="1:6">
      <c r="A58" s="1" t="s">
        <v>82</v>
      </c>
      <c r="B58" s="75">
        <f>'Court-Related Expenditures'!B58/'$ County by County'!L57</f>
        <v>32.872827029170054</v>
      </c>
      <c r="C58" s="75">
        <f>'Court-Related Expenditures'!C58/'$ County by County'!L57</f>
        <v>9.7776665300335317</v>
      </c>
      <c r="D58" s="75">
        <f>'Court-Related Expenditures'!D58/'$ County by County'!L57</f>
        <v>8.5223966347930684</v>
      </c>
      <c r="E58" s="96">
        <f>'Court-Related Expenditures'!E58/'$ County by County'!L57</f>
        <v>5.5236128936882212</v>
      </c>
      <c r="F58" s="75">
        <f>'Court-Related Expenditures'!F58/'$ County by County'!L57</f>
        <v>56.696503087684874</v>
      </c>
    </row>
    <row r="59" spans="1:6">
      <c r="A59" s="1" t="s">
        <v>83</v>
      </c>
      <c r="B59" s="75">
        <f>'Court-Related Expenditures'!B59/'$ County by County'!L58</f>
        <v>0.4034946000526824</v>
      </c>
      <c r="C59" s="75">
        <f>'Court-Related Expenditures'!C59/'$ County by County'!L58</f>
        <v>27.478660695993209</v>
      </c>
      <c r="D59" s="75">
        <f>'Court-Related Expenditures'!D59/'$ County by County'!L58</f>
        <v>7.4213012555975064</v>
      </c>
      <c r="E59" s="96">
        <f>'Court-Related Expenditures'!E59/'$ County by County'!L58</f>
        <v>0</v>
      </c>
      <c r="F59" s="75">
        <f>'Court-Related Expenditures'!F59/'$ County by County'!L58</f>
        <v>35.3034565516434</v>
      </c>
    </row>
    <row r="60" spans="1:6">
      <c r="A60" s="1" t="s">
        <v>84</v>
      </c>
      <c r="B60" s="75">
        <f>'Court-Related Expenditures'!B60/'$ County by County'!L59</f>
        <v>10.726177380543142</v>
      </c>
      <c r="C60" s="75">
        <f>'Court-Related Expenditures'!C60/'$ County by County'!L59</f>
        <v>15.190264204684969</v>
      </c>
      <c r="D60" s="75">
        <f>'Court-Related Expenditures'!D60/'$ County by County'!L59</f>
        <v>25.449523645828219</v>
      </c>
      <c r="E60" s="96">
        <f>'Court-Related Expenditures'!E60/'$ County by County'!L59</f>
        <v>7.8221210037813682</v>
      </c>
      <c r="F60" s="75">
        <f>'Court-Related Expenditures'!F60/'$ County by County'!L59</f>
        <v>59.188086234837698</v>
      </c>
    </row>
    <row r="61" spans="1:6">
      <c r="A61" s="1" t="s">
        <v>85</v>
      </c>
      <c r="B61" s="75">
        <f>'Court-Related Expenditures'!B61/'$ County by County'!L60</f>
        <v>5.1288776203554862</v>
      </c>
      <c r="C61" s="75">
        <f>'Court-Related Expenditures'!C61/'$ County by County'!L60</f>
        <v>7.4921617479225171</v>
      </c>
      <c r="D61" s="75">
        <f>'Court-Related Expenditures'!D61/'$ County by County'!L60</f>
        <v>16.582291201674739</v>
      </c>
      <c r="E61" s="96">
        <f>'Court-Related Expenditures'!E61/'$ County by County'!L60</f>
        <v>10.34863014752934</v>
      </c>
      <c r="F61" s="75">
        <f>'Court-Related Expenditures'!F61/'$ County by County'!L60</f>
        <v>39.551960717482082</v>
      </c>
    </row>
    <row r="62" spans="1:6">
      <c r="A62" s="1" t="s">
        <v>86</v>
      </c>
      <c r="B62" s="75">
        <f>'Court-Related Expenditures'!B62/'$ County by County'!L61</f>
        <v>6.6030985915492959</v>
      </c>
      <c r="C62" s="75">
        <f>'Court-Related Expenditures'!C62/'$ County by County'!L61</f>
        <v>9.371880695940348</v>
      </c>
      <c r="D62" s="75">
        <f>'Court-Related Expenditures'!D62/'$ County by County'!L61</f>
        <v>14.02212096106048</v>
      </c>
      <c r="E62" s="96">
        <f>'Court-Related Expenditures'!E62/'$ County by County'!L61</f>
        <v>5.8628417564208783</v>
      </c>
      <c r="F62" s="75">
        <f>'Court-Related Expenditures'!F62/'$ County by County'!L61</f>
        <v>35.859942004971003</v>
      </c>
    </row>
    <row r="63" spans="1:6">
      <c r="A63" s="1" t="s">
        <v>87</v>
      </c>
      <c r="B63" s="75">
        <f>'Court-Related Expenditures'!B63/'$ County by County'!L62</f>
        <v>39.017923472812711</v>
      </c>
      <c r="C63" s="75">
        <f>'Court-Related Expenditures'!C63/'$ County by County'!L62</f>
        <v>0.75444170955471024</v>
      </c>
      <c r="D63" s="75">
        <f>'Court-Related Expenditures'!D63/'$ County by County'!L62</f>
        <v>1.1752293577981652</v>
      </c>
      <c r="E63" s="96">
        <f>'Court-Related Expenditures'!E63/'$ County by County'!L62</f>
        <v>0</v>
      </c>
      <c r="F63" s="75">
        <f>'Court-Related Expenditures'!F63/'$ County by County'!L62</f>
        <v>40.947594540165582</v>
      </c>
    </row>
    <row r="64" spans="1:6">
      <c r="A64" s="1" t="s">
        <v>88</v>
      </c>
      <c r="B64" s="75">
        <f>'Court-Related Expenditures'!B64/'$ County by County'!L63</f>
        <v>17.829289078268669</v>
      </c>
      <c r="C64" s="75">
        <f>'Court-Related Expenditures'!C64/'$ County by County'!L63</f>
        <v>12.216909620991254</v>
      </c>
      <c r="D64" s="75">
        <f>'Court-Related Expenditures'!D64/'$ County by County'!L63</f>
        <v>0.39259923749719666</v>
      </c>
      <c r="E64" s="96">
        <f>'Court-Related Expenditures'!E64/'$ County by County'!L63</f>
        <v>4.321148239515586</v>
      </c>
      <c r="F64" s="75">
        <f>'Court-Related Expenditures'!F64/'$ County by County'!L63</f>
        <v>34.759946176272706</v>
      </c>
    </row>
    <row r="65" spans="1:6">
      <c r="A65" s="1" t="s">
        <v>89</v>
      </c>
      <c r="B65" s="75">
        <f>'Court-Related Expenditures'!B65/'$ County by County'!L64</f>
        <v>16.254342509562928</v>
      </c>
      <c r="C65" s="75">
        <f>'Court-Related Expenditures'!C65/'$ County by County'!L64</f>
        <v>11.263560544303004</v>
      </c>
      <c r="D65" s="75">
        <f>'Court-Related Expenditures'!D65/'$ County by County'!L64</f>
        <v>19.853013105913337</v>
      </c>
      <c r="E65" s="96">
        <f>'Court-Related Expenditures'!E65/'$ County by County'!L64</f>
        <v>6.4662318931460465</v>
      </c>
      <c r="F65" s="75">
        <f>'Court-Related Expenditures'!F65/'$ County by County'!L64</f>
        <v>53.837148052925315</v>
      </c>
    </row>
    <row r="66" spans="1:6">
      <c r="A66" s="1" t="s">
        <v>90</v>
      </c>
      <c r="B66" s="75">
        <f>'Court-Related Expenditures'!B66/'$ County by County'!L65</f>
        <v>11.962713386383394</v>
      </c>
      <c r="C66" s="75">
        <f>'Court-Related Expenditures'!C66/'$ County by County'!L65</f>
        <v>14.626558783351324</v>
      </c>
      <c r="D66" s="75">
        <f>'Court-Related Expenditures'!D66/'$ County by County'!L65</f>
        <v>39.365241065713931</v>
      </c>
      <c r="E66" s="96">
        <f>'Court-Related Expenditures'!E66/'$ County by County'!L65</f>
        <v>7.4021169075572457</v>
      </c>
      <c r="F66" s="75">
        <f>'Court-Related Expenditures'!F66/'$ County by County'!L65</f>
        <v>73.356630143005887</v>
      </c>
    </row>
    <row r="67" spans="1:6">
      <c r="A67" s="1" t="s">
        <v>91</v>
      </c>
      <c r="B67" s="75">
        <f>'Court-Related Expenditures'!B67/'$ County by County'!L66</f>
        <v>27.075809332790122</v>
      </c>
      <c r="C67" s="75">
        <f>'Court-Related Expenditures'!C67/'$ County by County'!L66</f>
        <v>2.273684540411796</v>
      </c>
      <c r="D67" s="75">
        <f>'Court-Related Expenditures'!D67/'$ County by County'!L66</f>
        <v>11.686420759033501</v>
      </c>
      <c r="E67" s="96">
        <f>'Court-Related Expenditures'!E67/'$ County by County'!L66</f>
        <v>0</v>
      </c>
      <c r="F67" s="75">
        <f>'Court-Related Expenditures'!F67/'$ County by County'!L66</f>
        <v>41.035914632235418</v>
      </c>
    </row>
    <row r="68" spans="1:6">
      <c r="A68" s="1" t="s">
        <v>92</v>
      </c>
      <c r="B68" s="75">
        <f>'Court-Related Expenditures'!B68/'$ County by County'!L67</f>
        <v>7.3718779191742856</v>
      </c>
      <c r="C68" s="75">
        <f>'Court-Related Expenditures'!C68/'$ County by County'!L67</f>
        <v>0</v>
      </c>
      <c r="D68" s="75">
        <f>'Court-Related Expenditures'!D68/'$ County by County'!L67</f>
        <v>0</v>
      </c>
      <c r="E68" s="96">
        <f>'Court-Related Expenditures'!E68/'$ County by County'!L67</f>
        <v>0</v>
      </c>
      <c r="F68" s="75">
        <f>'Court-Related Expenditures'!F68/'$ County by County'!L67</f>
        <v>7.3718779191742856</v>
      </c>
    </row>
    <row r="69" spans="1:6">
      <c r="A69" s="7" t="s">
        <v>93</v>
      </c>
      <c r="B69" s="82">
        <f>'Court-Related Expenditures'!B69/'$ County by County'!L68</f>
        <v>35.391434860916547</v>
      </c>
      <c r="C69" s="82">
        <f>'Court-Related Expenditures'!C69/'$ County by County'!L68</f>
        <v>6.2846908144886928</v>
      </c>
      <c r="D69" s="82">
        <f>'Court-Related Expenditures'!D69/'$ County by County'!L68</f>
        <v>0.79871923153892332</v>
      </c>
      <c r="E69" s="97">
        <f>'Court-Related Expenditures'!E69/'$ County by County'!L68</f>
        <v>8.2084050430258149</v>
      </c>
      <c r="F69" s="82">
        <f>'Court-Related Expenditures'!F69/'$ County by County'!L68</f>
        <v>50.683249949969984</v>
      </c>
    </row>
    <row r="70" spans="1:6">
      <c r="A70" s="64" t="s">
        <v>99</v>
      </c>
      <c r="B70" s="75">
        <f>'Court-Related Expenditures'!B70/'$ County by County'!L69</f>
        <v>9.7979410609436322</v>
      </c>
      <c r="C70" s="75">
        <f>'Court-Related Expenditures'!C70/'$ County by County'!L69</f>
        <v>11.075081445930223</v>
      </c>
      <c r="D70" s="75">
        <f>'Court-Related Expenditures'!D70/'$ County by County'!L69</f>
        <v>17.456340275321271</v>
      </c>
      <c r="E70" s="96">
        <f>'Court-Related Expenditures'!E70/'$ County by County'!L69</f>
        <v>7.5419751532673418</v>
      </c>
      <c r="F70" s="75">
        <f>'Court-Related Expenditures'!F70/'$ County by County'!L69</f>
        <v>45.871337935462464</v>
      </c>
    </row>
  </sheetData>
  <mergeCells count="1">
    <mergeCell ref="A1:F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6F9A4-4D17-4793-8179-E84DD219506D}">
  <dimension ref="A1:BR159"/>
  <sheetViews>
    <sheetView topLeftCell="A35" workbookViewId="0">
      <pane ySplit="2340" topLeftCell="A12" activePane="bottomLeft"/>
      <selection pane="bottomLeft" activeCell="D162" sqref="D162"/>
    </sheetView>
  </sheetViews>
  <sheetFormatPr defaultRowHeight="15"/>
  <cols>
    <col min="1" max="1" width="3.5703125" customWidth="1"/>
    <col min="2" max="2" width="4" bestFit="1" customWidth="1"/>
    <col min="3" max="3" width="67.42578125" bestFit="1" customWidth="1"/>
    <col min="4" max="4" width="15.140625" bestFit="1" customWidth="1"/>
    <col min="5" max="5" width="14" bestFit="1" customWidth="1"/>
    <col min="6" max="6" width="15.140625" bestFit="1" customWidth="1"/>
    <col min="7" max="7" width="14" bestFit="1" customWidth="1"/>
    <col min="8" max="8" width="15.140625" bestFit="1" customWidth="1"/>
    <col min="9" max="9" width="16.85546875" bestFit="1" customWidth="1"/>
    <col min="10" max="10" width="14" bestFit="1" customWidth="1"/>
    <col min="11" max="15" width="15.140625" bestFit="1" customWidth="1"/>
    <col min="16" max="17" width="14" bestFit="1" customWidth="1"/>
    <col min="18" max="19" width="15.140625" bestFit="1" customWidth="1"/>
    <col min="20" max="27" width="14" bestFit="1" customWidth="1"/>
    <col min="28" max="29" width="15.140625" bestFit="1" customWidth="1"/>
    <col min="30" max="30" width="16.85546875" bestFit="1" customWidth="1"/>
    <col min="31" max="31" width="14" bestFit="1" customWidth="1"/>
    <col min="32" max="32" width="15.140625" bestFit="1" customWidth="1"/>
    <col min="33" max="35" width="14" bestFit="1" customWidth="1"/>
    <col min="36" max="36" width="15.140625" bestFit="1" customWidth="1"/>
    <col min="37" max="37" width="16.85546875" bestFit="1" customWidth="1"/>
    <col min="38" max="38" width="15.140625" bestFit="1" customWidth="1"/>
    <col min="39" max="41" width="14" bestFit="1" customWidth="1"/>
    <col min="42" max="44" width="15.140625" bestFit="1" customWidth="1"/>
    <col min="45" max="45" width="16.85546875" bestFit="1" customWidth="1"/>
    <col min="46" max="48" width="15.140625" bestFit="1" customWidth="1"/>
    <col min="49" max="49" width="14" bestFit="1" customWidth="1"/>
    <col min="50" max="50" width="16.85546875" bestFit="1" customWidth="1"/>
    <col min="51" max="51" width="15.140625" bestFit="1" customWidth="1"/>
    <col min="52" max="52" width="16.85546875" bestFit="1" customWidth="1"/>
    <col min="53" max="53" width="15.140625" bestFit="1" customWidth="1"/>
    <col min="54" max="54" width="16.85546875" bestFit="1" customWidth="1"/>
    <col min="55" max="62" width="15.140625" bestFit="1" customWidth="1"/>
    <col min="63" max="65" width="14" bestFit="1" customWidth="1"/>
    <col min="66" max="66" width="15.140625" bestFit="1" customWidth="1"/>
    <col min="67" max="67" width="14" bestFit="1" customWidth="1"/>
    <col min="68" max="68" width="15.140625" bestFit="1" customWidth="1"/>
    <col min="69" max="69" width="14" bestFit="1" customWidth="1"/>
    <col min="70" max="70" width="18.140625" bestFit="1" customWidth="1"/>
  </cols>
  <sheetData>
    <row r="1" spans="1:70" ht="28.5">
      <c r="A1" s="18" t="s">
        <v>179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20"/>
    </row>
    <row r="2" spans="1:70" ht="19.5" thickBot="1">
      <c r="A2" s="21" t="s">
        <v>180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0"/>
    </row>
    <row r="3" spans="1:70" ht="18.75">
      <c r="A3" s="206" t="s">
        <v>181</v>
      </c>
      <c r="B3" s="207"/>
      <c r="C3" s="208"/>
      <c r="D3" s="23" t="s">
        <v>27</v>
      </c>
      <c r="E3" s="23" t="s">
        <v>28</v>
      </c>
      <c r="F3" s="23" t="s">
        <v>29</v>
      </c>
      <c r="G3" s="23" t="s">
        <v>30</v>
      </c>
      <c r="H3" s="23" t="s">
        <v>31</v>
      </c>
      <c r="I3" s="23" t="s">
        <v>32</v>
      </c>
      <c r="J3" s="23" t="s">
        <v>33</v>
      </c>
      <c r="K3" s="23" t="s">
        <v>34</v>
      </c>
      <c r="L3" s="24" t="s">
        <v>35</v>
      </c>
      <c r="M3" s="23" t="s">
        <v>36</v>
      </c>
      <c r="N3" s="23" t="s">
        <v>37</v>
      </c>
      <c r="O3" s="23" t="s">
        <v>38</v>
      </c>
      <c r="P3" s="23" t="s">
        <v>39</v>
      </c>
      <c r="Q3" s="23" t="s">
        <v>40</v>
      </c>
      <c r="R3" s="23" t="s">
        <v>42</v>
      </c>
      <c r="S3" s="23" t="s">
        <v>43</v>
      </c>
      <c r="T3" s="23" t="s">
        <v>44</v>
      </c>
      <c r="U3" s="23" t="s">
        <v>45</v>
      </c>
      <c r="V3" s="23" t="s">
        <v>46</v>
      </c>
      <c r="W3" s="23" t="s">
        <v>47</v>
      </c>
      <c r="X3" s="23" t="s">
        <v>48</v>
      </c>
      <c r="Y3" s="23" t="s">
        <v>49</v>
      </c>
      <c r="Z3" s="23" t="s">
        <v>50</v>
      </c>
      <c r="AA3" s="23" t="s">
        <v>51</v>
      </c>
      <c r="AB3" s="23" t="s">
        <v>52</v>
      </c>
      <c r="AC3" s="23" t="s">
        <v>53</v>
      </c>
      <c r="AD3" s="23" t="s">
        <v>54</v>
      </c>
      <c r="AE3" s="23" t="s">
        <v>55</v>
      </c>
      <c r="AF3" s="23" t="s">
        <v>56</v>
      </c>
      <c r="AG3" s="23" t="s">
        <v>57</v>
      </c>
      <c r="AH3" s="23" t="s">
        <v>58</v>
      </c>
      <c r="AI3" s="23" t="s">
        <v>59</v>
      </c>
      <c r="AJ3" s="23" t="s">
        <v>60</v>
      </c>
      <c r="AK3" s="23" t="s">
        <v>61</v>
      </c>
      <c r="AL3" s="23" t="s">
        <v>62</v>
      </c>
      <c r="AM3" s="24" t="s">
        <v>63</v>
      </c>
      <c r="AN3" s="23" t="s">
        <v>64</v>
      </c>
      <c r="AO3" s="23" t="s">
        <v>65</v>
      </c>
      <c r="AP3" s="23" t="s">
        <v>66</v>
      </c>
      <c r="AQ3" s="23" t="s">
        <v>67</v>
      </c>
      <c r="AR3" s="23" t="s">
        <v>68</v>
      </c>
      <c r="AS3" s="23" t="s">
        <v>69</v>
      </c>
      <c r="AT3" s="23" t="s">
        <v>70</v>
      </c>
      <c r="AU3" s="23" t="s">
        <v>71</v>
      </c>
      <c r="AV3" s="23" t="s">
        <v>72</v>
      </c>
      <c r="AW3" s="23" t="s">
        <v>73</v>
      </c>
      <c r="AX3" s="23" t="s">
        <v>74</v>
      </c>
      <c r="AY3" s="23" t="s">
        <v>75</v>
      </c>
      <c r="AZ3" s="23" t="s">
        <v>76</v>
      </c>
      <c r="BA3" s="23" t="s">
        <v>77</v>
      </c>
      <c r="BB3" s="23" t="s">
        <v>78</v>
      </c>
      <c r="BC3" s="23" t="s">
        <v>79</v>
      </c>
      <c r="BD3" s="23" t="s">
        <v>80</v>
      </c>
      <c r="BE3" s="23" t="s">
        <v>182</v>
      </c>
      <c r="BF3" s="23" t="s">
        <v>183</v>
      </c>
      <c r="BG3" s="23" t="s">
        <v>83</v>
      </c>
      <c r="BH3" s="23" t="s">
        <v>84</v>
      </c>
      <c r="BI3" s="23" t="s">
        <v>85</v>
      </c>
      <c r="BJ3" s="23" t="s">
        <v>86</v>
      </c>
      <c r="BK3" s="23" t="s">
        <v>184</v>
      </c>
      <c r="BL3" s="23" t="s">
        <v>88</v>
      </c>
      <c r="BM3" s="23" t="s">
        <v>89</v>
      </c>
      <c r="BN3" s="23" t="s">
        <v>90</v>
      </c>
      <c r="BO3" s="23" t="s">
        <v>91</v>
      </c>
      <c r="BP3" s="23" t="s">
        <v>92</v>
      </c>
      <c r="BQ3" s="25" t="s">
        <v>93</v>
      </c>
      <c r="BR3" s="26" t="s">
        <v>99</v>
      </c>
    </row>
    <row r="4" spans="1:70" ht="16.5" thickBot="1">
      <c r="A4" s="209" t="s">
        <v>185</v>
      </c>
      <c r="B4" s="210"/>
      <c r="C4" s="211"/>
      <c r="D4" s="27">
        <v>260003</v>
      </c>
      <c r="E4" s="27">
        <v>27191</v>
      </c>
      <c r="F4" s="27">
        <v>178820</v>
      </c>
      <c r="G4" s="27">
        <v>27642</v>
      </c>
      <c r="H4" s="27">
        <v>575211</v>
      </c>
      <c r="I4" s="27">
        <v>1873970</v>
      </c>
      <c r="J4" s="27">
        <v>15001</v>
      </c>
      <c r="K4" s="27">
        <v>172720</v>
      </c>
      <c r="L4" s="27">
        <v>143801</v>
      </c>
      <c r="M4" s="27">
        <v>208549</v>
      </c>
      <c r="N4" s="27">
        <v>357470</v>
      </c>
      <c r="O4" s="27">
        <v>68943</v>
      </c>
      <c r="P4" s="27">
        <v>35621</v>
      </c>
      <c r="Q4" s="27">
        <v>16726</v>
      </c>
      <c r="R4" s="27">
        <v>313381</v>
      </c>
      <c r="S4" s="27">
        <v>105157</v>
      </c>
      <c r="T4" s="27">
        <v>12161</v>
      </c>
      <c r="U4" s="27">
        <v>48263</v>
      </c>
      <c r="V4" s="27">
        <v>17224</v>
      </c>
      <c r="W4" s="27">
        <v>13087</v>
      </c>
      <c r="X4" s="27">
        <v>16297</v>
      </c>
      <c r="Y4" s="27">
        <v>14663</v>
      </c>
      <c r="Z4" s="27">
        <v>27426</v>
      </c>
      <c r="AA4" s="27">
        <v>39057</v>
      </c>
      <c r="AB4" s="27">
        <v>181882</v>
      </c>
      <c r="AC4" s="27">
        <v>102138</v>
      </c>
      <c r="AD4" s="27">
        <v>1379302</v>
      </c>
      <c r="AE4" s="27">
        <v>20210</v>
      </c>
      <c r="AF4" s="27">
        <v>148962</v>
      </c>
      <c r="AG4" s="27">
        <v>50418</v>
      </c>
      <c r="AH4" s="27">
        <v>14611</v>
      </c>
      <c r="AI4" s="27">
        <v>8479</v>
      </c>
      <c r="AJ4" s="27">
        <v>331724</v>
      </c>
      <c r="AK4" s="27">
        <v>698468</v>
      </c>
      <c r="AL4" s="27">
        <v>287899</v>
      </c>
      <c r="AM4" s="27">
        <v>41015</v>
      </c>
      <c r="AN4" s="27">
        <v>8719</v>
      </c>
      <c r="AO4" s="27">
        <v>19377</v>
      </c>
      <c r="AP4" s="27">
        <v>368782</v>
      </c>
      <c r="AQ4" s="27">
        <v>349267</v>
      </c>
      <c r="AR4" s="27">
        <v>153022</v>
      </c>
      <c r="AS4" s="27">
        <v>2743095</v>
      </c>
      <c r="AT4" s="27">
        <v>76889</v>
      </c>
      <c r="AU4" s="27">
        <v>80456</v>
      </c>
      <c r="AV4" s="27">
        <v>195488</v>
      </c>
      <c r="AW4" s="27">
        <v>41140</v>
      </c>
      <c r="AX4" s="27">
        <v>1313880</v>
      </c>
      <c r="AY4" s="27">
        <v>337614</v>
      </c>
      <c r="AZ4" s="27">
        <v>1414144</v>
      </c>
      <c r="BA4" s="27">
        <v>505709</v>
      </c>
      <c r="BB4" s="27">
        <v>962003</v>
      </c>
      <c r="BC4" s="27">
        <v>661645</v>
      </c>
      <c r="BD4" s="27">
        <v>73176</v>
      </c>
      <c r="BE4" s="27">
        <v>229715</v>
      </c>
      <c r="BF4" s="27">
        <v>297634</v>
      </c>
      <c r="BG4" s="27">
        <v>170835</v>
      </c>
      <c r="BH4" s="27">
        <v>407260</v>
      </c>
      <c r="BI4" s="27">
        <v>454757</v>
      </c>
      <c r="BJ4" s="27">
        <v>120700</v>
      </c>
      <c r="BK4" s="27">
        <v>44690</v>
      </c>
      <c r="BL4" s="27">
        <v>22295</v>
      </c>
      <c r="BM4" s="27">
        <v>15947</v>
      </c>
      <c r="BN4" s="27">
        <v>523405</v>
      </c>
      <c r="BO4" s="27">
        <v>31909</v>
      </c>
      <c r="BP4" s="27">
        <v>65301</v>
      </c>
      <c r="BQ4" s="28">
        <v>24985</v>
      </c>
      <c r="BR4" s="29">
        <f>SUM(D4:BQ4)</f>
        <v>19547331</v>
      </c>
    </row>
    <row r="5" spans="1:70" ht="15.75">
      <c r="A5" s="30" t="s">
        <v>100</v>
      </c>
      <c r="B5" s="31"/>
      <c r="C5" s="31"/>
      <c r="D5" s="32">
        <v>78857873</v>
      </c>
      <c r="E5" s="32">
        <v>3691886</v>
      </c>
      <c r="F5" s="32">
        <v>28535435</v>
      </c>
      <c r="G5" s="32">
        <v>5045038</v>
      </c>
      <c r="H5" s="32">
        <v>151549504</v>
      </c>
      <c r="I5" s="32">
        <v>448380000</v>
      </c>
      <c r="J5" s="32">
        <v>3043395</v>
      </c>
      <c r="K5" s="32">
        <v>81289138</v>
      </c>
      <c r="L5" s="32">
        <v>36472135</v>
      </c>
      <c r="M5" s="32">
        <v>47141126</v>
      </c>
      <c r="N5" s="32">
        <v>202980541</v>
      </c>
      <c r="O5" s="32">
        <v>10059936</v>
      </c>
      <c r="P5" s="32">
        <v>10432971</v>
      </c>
      <c r="Q5" s="32">
        <v>4314376</v>
      </c>
      <c r="R5" s="32">
        <v>110481243</v>
      </c>
      <c r="S5" s="32">
        <v>30888175</v>
      </c>
      <c r="T5" s="32">
        <v>5101477</v>
      </c>
      <c r="U5" s="32">
        <v>8434759</v>
      </c>
      <c r="V5" s="32">
        <v>4030980</v>
      </c>
      <c r="W5" s="32">
        <v>4441903</v>
      </c>
      <c r="X5" s="32">
        <v>7128016</v>
      </c>
      <c r="Y5" s="32">
        <v>3252868</v>
      </c>
      <c r="Z5" s="32">
        <v>15638628</v>
      </c>
      <c r="AA5" s="32">
        <v>12431914</v>
      </c>
      <c r="AB5" s="32">
        <v>55691185</v>
      </c>
      <c r="AC5" s="32">
        <v>34259827</v>
      </c>
      <c r="AD5" s="32">
        <v>572348380</v>
      </c>
      <c r="AE5" s="32">
        <v>2529166</v>
      </c>
      <c r="AF5" s="32">
        <v>60804259</v>
      </c>
      <c r="AG5" s="32">
        <v>9497337</v>
      </c>
      <c r="AH5" s="32">
        <v>3882251</v>
      </c>
      <c r="AI5" s="32">
        <v>2157493</v>
      </c>
      <c r="AJ5" s="32">
        <v>69910166</v>
      </c>
      <c r="AK5" s="32">
        <v>261219584</v>
      </c>
      <c r="AL5" s="32">
        <v>60225805</v>
      </c>
      <c r="AM5" s="32">
        <v>8610024</v>
      </c>
      <c r="AN5" s="32">
        <v>2495193</v>
      </c>
      <c r="AO5" s="32">
        <v>6267272</v>
      </c>
      <c r="AP5" s="32">
        <v>161938000</v>
      </c>
      <c r="AQ5" s="32">
        <v>76214727</v>
      </c>
      <c r="AR5" s="32">
        <v>109360241</v>
      </c>
      <c r="AS5" s="32">
        <v>1210009050</v>
      </c>
      <c r="AT5" s="32">
        <v>46478026</v>
      </c>
      <c r="AU5" s="32">
        <v>23212966</v>
      </c>
      <c r="AV5" s="32">
        <v>62720131</v>
      </c>
      <c r="AW5" s="32">
        <v>8799098</v>
      </c>
      <c r="AX5" s="32">
        <v>279151483</v>
      </c>
      <c r="AY5" s="32">
        <v>186915672</v>
      </c>
      <c r="AZ5" s="32">
        <v>570327645</v>
      </c>
      <c r="BA5" s="32">
        <v>217006138</v>
      </c>
      <c r="BB5" s="32">
        <v>279724937</v>
      </c>
      <c r="BC5" s="32">
        <v>177324940</v>
      </c>
      <c r="BD5" s="32">
        <v>23399984</v>
      </c>
      <c r="BE5" s="32">
        <v>62834261</v>
      </c>
      <c r="BF5" s="32">
        <v>84131028</v>
      </c>
      <c r="BG5" s="32">
        <v>30460366</v>
      </c>
      <c r="BH5" s="32">
        <v>139638896</v>
      </c>
      <c r="BI5" s="32">
        <v>101794272</v>
      </c>
      <c r="BJ5" s="32">
        <v>29331677</v>
      </c>
      <c r="BK5" s="32">
        <v>8971126</v>
      </c>
      <c r="BL5" s="32">
        <v>5769807</v>
      </c>
      <c r="BM5" s="32">
        <v>2110281</v>
      </c>
      <c r="BN5" s="32">
        <v>138507443</v>
      </c>
      <c r="BO5" s="32">
        <v>6717282</v>
      </c>
      <c r="BP5" s="32">
        <v>33690659</v>
      </c>
      <c r="BQ5" s="33">
        <v>7614058</v>
      </c>
      <c r="BR5" s="34">
        <f t="shared" ref="BR5:BR68" si="0">SUM(D5:BQ5)</f>
        <v>6547675453</v>
      </c>
    </row>
    <row r="6" spans="1:70">
      <c r="A6" s="35"/>
      <c r="B6" s="36">
        <v>511</v>
      </c>
      <c r="C6" s="37" t="s">
        <v>101</v>
      </c>
      <c r="D6" s="38">
        <v>734315</v>
      </c>
      <c r="E6" s="38">
        <v>0</v>
      </c>
      <c r="F6" s="38">
        <v>786383</v>
      </c>
      <c r="G6" s="38">
        <v>1547189</v>
      </c>
      <c r="H6" s="38">
        <v>1552341</v>
      </c>
      <c r="I6" s="38">
        <v>3474000</v>
      </c>
      <c r="J6" s="38">
        <v>363463</v>
      </c>
      <c r="K6" s="38">
        <v>610420</v>
      </c>
      <c r="L6" s="38">
        <v>10722094</v>
      </c>
      <c r="M6" s="38">
        <v>546594</v>
      </c>
      <c r="N6" s="38">
        <v>1153487</v>
      </c>
      <c r="O6" s="38">
        <v>1826643</v>
      </c>
      <c r="P6" s="38">
        <v>0</v>
      </c>
      <c r="Q6" s="38">
        <v>444356</v>
      </c>
      <c r="R6" s="38">
        <v>1263847</v>
      </c>
      <c r="S6" s="38">
        <v>486914</v>
      </c>
      <c r="T6" s="38">
        <v>3967117</v>
      </c>
      <c r="U6" s="38">
        <v>769975</v>
      </c>
      <c r="V6" s="38">
        <v>943756</v>
      </c>
      <c r="W6" s="38">
        <v>992869</v>
      </c>
      <c r="X6" s="38">
        <v>557259</v>
      </c>
      <c r="Y6" s="38">
        <v>452350</v>
      </c>
      <c r="Z6" s="38">
        <v>347100</v>
      </c>
      <c r="AA6" s="38">
        <v>915089</v>
      </c>
      <c r="AB6" s="38">
        <v>1355442</v>
      </c>
      <c r="AC6" s="38">
        <v>417251</v>
      </c>
      <c r="AD6" s="38">
        <v>2839788</v>
      </c>
      <c r="AE6" s="38">
        <v>1000199</v>
      </c>
      <c r="AF6" s="38">
        <v>989296</v>
      </c>
      <c r="AG6" s="38">
        <v>329740</v>
      </c>
      <c r="AH6" s="38">
        <v>238043</v>
      </c>
      <c r="AI6" s="38">
        <v>208467</v>
      </c>
      <c r="AJ6" s="38">
        <v>648372</v>
      </c>
      <c r="AK6" s="38">
        <v>1408100</v>
      </c>
      <c r="AL6" s="38">
        <v>1678881</v>
      </c>
      <c r="AM6" s="38">
        <v>341778</v>
      </c>
      <c r="AN6" s="38">
        <v>518254</v>
      </c>
      <c r="AO6" s="38">
        <v>404718</v>
      </c>
      <c r="AP6" s="38">
        <v>2259000</v>
      </c>
      <c r="AQ6" s="38">
        <v>2601358</v>
      </c>
      <c r="AR6" s="38">
        <v>579337</v>
      </c>
      <c r="AS6" s="38">
        <v>19137994</v>
      </c>
      <c r="AT6" s="38">
        <v>1826794</v>
      </c>
      <c r="AU6" s="38">
        <v>466435</v>
      </c>
      <c r="AV6" s="38">
        <v>789609</v>
      </c>
      <c r="AW6" s="38">
        <v>1141990</v>
      </c>
      <c r="AX6" s="38">
        <v>2558130</v>
      </c>
      <c r="AY6" s="38">
        <v>0</v>
      </c>
      <c r="AZ6" s="38">
        <v>14270144</v>
      </c>
      <c r="BA6" s="38">
        <v>1351396</v>
      </c>
      <c r="BB6" s="38">
        <v>1752354</v>
      </c>
      <c r="BC6" s="38">
        <v>609120</v>
      </c>
      <c r="BD6" s="38">
        <v>486586</v>
      </c>
      <c r="BE6" s="38">
        <v>963291</v>
      </c>
      <c r="BF6" s="38">
        <v>1121614</v>
      </c>
      <c r="BG6" s="38">
        <v>821386</v>
      </c>
      <c r="BH6" s="38">
        <v>784266</v>
      </c>
      <c r="BI6" s="38">
        <v>150382</v>
      </c>
      <c r="BJ6" s="38">
        <v>1342133</v>
      </c>
      <c r="BK6" s="38">
        <v>2649613</v>
      </c>
      <c r="BL6" s="38">
        <v>263852</v>
      </c>
      <c r="BM6" s="38">
        <v>574335</v>
      </c>
      <c r="BN6" s="38">
        <v>603187</v>
      </c>
      <c r="BO6" s="38">
        <v>349612</v>
      </c>
      <c r="BP6" s="38">
        <v>13318157</v>
      </c>
      <c r="BQ6" s="39">
        <v>757308</v>
      </c>
      <c r="BR6" s="40">
        <f t="shared" si="0"/>
        <v>120365273</v>
      </c>
    </row>
    <row r="7" spans="1:70">
      <c r="A7" s="35"/>
      <c r="B7" s="36">
        <v>512</v>
      </c>
      <c r="C7" s="37" t="s">
        <v>102</v>
      </c>
      <c r="D7" s="38">
        <v>802961</v>
      </c>
      <c r="E7" s="38">
        <v>856138</v>
      </c>
      <c r="F7" s="38">
        <v>1772190</v>
      </c>
      <c r="G7" s="38">
        <v>138049</v>
      </c>
      <c r="H7" s="38">
        <v>909096</v>
      </c>
      <c r="I7" s="38">
        <v>7675000</v>
      </c>
      <c r="J7" s="38">
        <v>176038</v>
      </c>
      <c r="K7" s="38">
        <v>959672</v>
      </c>
      <c r="L7" s="38">
        <v>210491</v>
      </c>
      <c r="M7" s="38">
        <v>403739</v>
      </c>
      <c r="N7" s="38">
        <v>1193111</v>
      </c>
      <c r="O7" s="38">
        <v>1028</v>
      </c>
      <c r="P7" s="38">
        <v>896991</v>
      </c>
      <c r="Q7" s="38">
        <v>200229</v>
      </c>
      <c r="R7" s="38">
        <v>14561100</v>
      </c>
      <c r="S7" s="38">
        <v>968844</v>
      </c>
      <c r="T7" s="38">
        <v>134921</v>
      </c>
      <c r="U7" s="38">
        <v>1075672</v>
      </c>
      <c r="V7" s="38">
        <v>426443</v>
      </c>
      <c r="W7" s="38">
        <v>217234</v>
      </c>
      <c r="X7" s="38">
        <v>941404</v>
      </c>
      <c r="Y7" s="38">
        <v>153664</v>
      </c>
      <c r="Z7" s="38">
        <v>258204</v>
      </c>
      <c r="AA7" s="38">
        <v>310818</v>
      </c>
      <c r="AB7" s="38">
        <v>1040765</v>
      </c>
      <c r="AC7" s="38">
        <v>479010</v>
      </c>
      <c r="AD7" s="38">
        <v>2746864</v>
      </c>
      <c r="AE7" s="38">
        <v>0</v>
      </c>
      <c r="AF7" s="38">
        <v>437535</v>
      </c>
      <c r="AG7" s="38">
        <v>325242</v>
      </c>
      <c r="AH7" s="38">
        <v>334908</v>
      </c>
      <c r="AI7" s="38">
        <v>4004</v>
      </c>
      <c r="AJ7" s="38">
        <v>810248</v>
      </c>
      <c r="AK7" s="38">
        <v>22223495</v>
      </c>
      <c r="AL7" s="38">
        <v>2111612</v>
      </c>
      <c r="AM7" s="38">
        <v>230924</v>
      </c>
      <c r="AN7" s="38">
        <v>0</v>
      </c>
      <c r="AO7" s="38">
        <v>263513</v>
      </c>
      <c r="AP7" s="38">
        <v>1972000</v>
      </c>
      <c r="AQ7" s="38">
        <v>1030258</v>
      </c>
      <c r="AR7" s="38">
        <v>1134343</v>
      </c>
      <c r="AS7" s="38">
        <v>4575695</v>
      </c>
      <c r="AT7" s="38">
        <v>915522</v>
      </c>
      <c r="AU7" s="38">
        <v>790876</v>
      </c>
      <c r="AV7" s="38">
        <v>769668</v>
      </c>
      <c r="AW7" s="38">
        <v>561290</v>
      </c>
      <c r="AX7" s="38">
        <v>2707238</v>
      </c>
      <c r="AY7" s="38">
        <v>2748014</v>
      </c>
      <c r="AZ7" s="38">
        <v>0</v>
      </c>
      <c r="BA7" s="38">
        <v>4932590</v>
      </c>
      <c r="BB7" s="38">
        <v>1380794</v>
      </c>
      <c r="BC7" s="38">
        <v>4073724</v>
      </c>
      <c r="BD7" s="38">
        <v>426793</v>
      </c>
      <c r="BE7" s="38">
        <v>7459777</v>
      </c>
      <c r="BF7" s="38">
        <v>1435466</v>
      </c>
      <c r="BG7" s="38">
        <v>2129352</v>
      </c>
      <c r="BH7" s="38">
        <v>7252099</v>
      </c>
      <c r="BI7" s="38">
        <v>321287</v>
      </c>
      <c r="BJ7" s="38">
        <v>144900</v>
      </c>
      <c r="BK7" s="38">
        <v>343026</v>
      </c>
      <c r="BL7" s="38">
        <v>421462</v>
      </c>
      <c r="BM7" s="38">
        <v>135680</v>
      </c>
      <c r="BN7" s="38">
        <v>850711</v>
      </c>
      <c r="BO7" s="38">
        <v>779105</v>
      </c>
      <c r="BP7" s="38">
        <v>1217574</v>
      </c>
      <c r="BQ7" s="39">
        <v>485593</v>
      </c>
      <c r="BR7" s="40">
        <f t="shared" si="0"/>
        <v>117245994</v>
      </c>
    </row>
    <row r="8" spans="1:70">
      <c r="A8" s="35"/>
      <c r="B8" s="36">
        <v>513</v>
      </c>
      <c r="C8" s="37" t="s">
        <v>103</v>
      </c>
      <c r="D8" s="38">
        <v>25318242</v>
      </c>
      <c r="E8" s="38">
        <v>1713446</v>
      </c>
      <c r="F8" s="38">
        <v>19232654</v>
      </c>
      <c r="G8" s="38">
        <v>2129096</v>
      </c>
      <c r="H8" s="38">
        <v>100775612</v>
      </c>
      <c r="I8" s="38">
        <v>90421000</v>
      </c>
      <c r="J8" s="38">
        <v>1827244</v>
      </c>
      <c r="K8" s="38">
        <v>18379232</v>
      </c>
      <c r="L8" s="38">
        <v>15139570</v>
      </c>
      <c r="M8" s="38">
        <v>36729605</v>
      </c>
      <c r="N8" s="38">
        <v>11038384</v>
      </c>
      <c r="O8" s="38">
        <v>4569429</v>
      </c>
      <c r="P8" s="38">
        <v>5199612</v>
      </c>
      <c r="Q8" s="38">
        <v>1856798</v>
      </c>
      <c r="R8" s="38">
        <v>67099582</v>
      </c>
      <c r="S8" s="38">
        <v>7311811</v>
      </c>
      <c r="T8" s="38">
        <v>417567</v>
      </c>
      <c r="U8" s="38">
        <v>1992651</v>
      </c>
      <c r="V8" s="38">
        <v>1664916</v>
      </c>
      <c r="W8" s="38">
        <v>2254593</v>
      </c>
      <c r="X8" s="38">
        <v>2519336</v>
      </c>
      <c r="Y8" s="38">
        <v>1793751</v>
      </c>
      <c r="Z8" s="38">
        <v>3408901</v>
      </c>
      <c r="AA8" s="38">
        <v>7271569</v>
      </c>
      <c r="AB8" s="38">
        <v>13418315</v>
      </c>
      <c r="AC8" s="38">
        <v>17192467</v>
      </c>
      <c r="AD8" s="38">
        <v>149870687</v>
      </c>
      <c r="AE8" s="38">
        <v>1354946</v>
      </c>
      <c r="AF8" s="38">
        <v>13610757</v>
      </c>
      <c r="AG8" s="38">
        <v>3881268</v>
      </c>
      <c r="AH8" s="38">
        <v>2029907</v>
      </c>
      <c r="AI8" s="38">
        <v>77028</v>
      </c>
      <c r="AJ8" s="38">
        <v>23975253</v>
      </c>
      <c r="AK8" s="38">
        <v>147199177</v>
      </c>
      <c r="AL8" s="38">
        <v>23222175</v>
      </c>
      <c r="AM8" s="38">
        <v>3014742</v>
      </c>
      <c r="AN8" s="38">
        <v>0</v>
      </c>
      <c r="AO8" s="38">
        <v>1660353</v>
      </c>
      <c r="AP8" s="38">
        <v>25988000</v>
      </c>
      <c r="AQ8" s="38">
        <v>5654705</v>
      </c>
      <c r="AR8" s="38">
        <v>52249404</v>
      </c>
      <c r="AS8" s="38">
        <v>124190175</v>
      </c>
      <c r="AT8" s="38">
        <v>16734969</v>
      </c>
      <c r="AU8" s="38">
        <v>8679778</v>
      </c>
      <c r="AV8" s="38">
        <v>18445433</v>
      </c>
      <c r="AW8" s="38">
        <v>3873301</v>
      </c>
      <c r="AX8" s="38">
        <v>71544147</v>
      </c>
      <c r="AY8" s="38">
        <v>52804637</v>
      </c>
      <c r="AZ8" s="38">
        <v>107960828</v>
      </c>
      <c r="BA8" s="38">
        <v>81682000</v>
      </c>
      <c r="BB8" s="38">
        <v>74116265</v>
      </c>
      <c r="BC8" s="38">
        <v>77960998</v>
      </c>
      <c r="BD8" s="38">
        <v>6247876</v>
      </c>
      <c r="BE8" s="38">
        <v>5617249</v>
      </c>
      <c r="BF8" s="38">
        <v>24686365</v>
      </c>
      <c r="BG8" s="38">
        <v>14679508</v>
      </c>
      <c r="BH8" s="38">
        <v>39596724</v>
      </c>
      <c r="BI8" s="38">
        <v>2513763</v>
      </c>
      <c r="BJ8" s="38">
        <v>9015462</v>
      </c>
      <c r="BK8" s="38">
        <v>3799219</v>
      </c>
      <c r="BL8" s="38">
        <v>3319781</v>
      </c>
      <c r="BM8" s="38">
        <v>932925</v>
      </c>
      <c r="BN8" s="38">
        <v>17438025</v>
      </c>
      <c r="BO8" s="38">
        <v>1804227</v>
      </c>
      <c r="BP8" s="38">
        <v>12384944</v>
      </c>
      <c r="BQ8" s="39">
        <v>2567040</v>
      </c>
      <c r="BR8" s="40">
        <f t="shared" si="0"/>
        <v>1697059424</v>
      </c>
    </row>
    <row r="9" spans="1:70">
      <c r="A9" s="35"/>
      <c r="B9" s="36">
        <v>514</v>
      </c>
      <c r="C9" s="37" t="s">
        <v>104</v>
      </c>
      <c r="D9" s="38">
        <v>1115659</v>
      </c>
      <c r="E9" s="38">
        <v>54260</v>
      </c>
      <c r="F9" s="38">
        <v>641766</v>
      </c>
      <c r="G9" s="38">
        <v>102883</v>
      </c>
      <c r="H9" s="38">
        <v>1499197</v>
      </c>
      <c r="I9" s="38">
        <v>8750000</v>
      </c>
      <c r="J9" s="38">
        <v>25040</v>
      </c>
      <c r="K9" s="38">
        <v>799223</v>
      </c>
      <c r="L9" s="38">
        <v>367517</v>
      </c>
      <c r="M9" s="38">
        <v>698772</v>
      </c>
      <c r="N9" s="38">
        <v>2494755</v>
      </c>
      <c r="O9" s="38">
        <v>219436</v>
      </c>
      <c r="P9" s="38">
        <v>289452</v>
      </c>
      <c r="Q9" s="38">
        <v>54409</v>
      </c>
      <c r="R9" s="38">
        <v>1430512</v>
      </c>
      <c r="S9" s="38">
        <v>659442</v>
      </c>
      <c r="T9" s="38">
        <v>91300</v>
      </c>
      <c r="U9" s="38">
        <v>159108</v>
      </c>
      <c r="V9" s="38">
        <v>65000</v>
      </c>
      <c r="W9" s="38">
        <v>108057</v>
      </c>
      <c r="X9" s="38">
        <v>196904</v>
      </c>
      <c r="Y9" s="38">
        <v>36117</v>
      </c>
      <c r="Z9" s="38">
        <v>35808</v>
      </c>
      <c r="AA9" s="38">
        <v>258151</v>
      </c>
      <c r="AB9" s="38">
        <v>995975</v>
      </c>
      <c r="AC9" s="38">
        <v>312516</v>
      </c>
      <c r="AD9" s="38">
        <v>10194703</v>
      </c>
      <c r="AE9" s="38">
        <v>37086</v>
      </c>
      <c r="AF9" s="38">
        <v>1002406</v>
      </c>
      <c r="AG9" s="38">
        <v>92271</v>
      </c>
      <c r="AH9" s="38">
        <v>29914</v>
      </c>
      <c r="AI9" s="38">
        <v>55631</v>
      </c>
      <c r="AJ9" s="38">
        <v>685394</v>
      </c>
      <c r="AK9" s="38">
        <v>3005634</v>
      </c>
      <c r="AL9" s="38">
        <v>2062404</v>
      </c>
      <c r="AM9" s="38">
        <v>266432</v>
      </c>
      <c r="AN9" s="38">
        <v>31320</v>
      </c>
      <c r="AO9" s="38">
        <v>47801</v>
      </c>
      <c r="AP9" s="38">
        <v>2571000</v>
      </c>
      <c r="AQ9" s="38">
        <v>821442</v>
      </c>
      <c r="AR9" s="38">
        <v>4549375</v>
      </c>
      <c r="AS9" s="38">
        <v>17390000</v>
      </c>
      <c r="AT9" s="38">
        <v>1875643</v>
      </c>
      <c r="AU9" s="38">
        <v>429270</v>
      </c>
      <c r="AV9" s="38">
        <v>485500</v>
      </c>
      <c r="AW9" s="38">
        <v>136607</v>
      </c>
      <c r="AX9" s="38">
        <v>3857117</v>
      </c>
      <c r="AY9" s="38">
        <v>1246621</v>
      </c>
      <c r="AZ9" s="38">
        <v>5568413</v>
      </c>
      <c r="BA9" s="38">
        <v>2408517</v>
      </c>
      <c r="BB9" s="38">
        <v>4504018</v>
      </c>
      <c r="BC9" s="38">
        <v>1439949</v>
      </c>
      <c r="BD9" s="38">
        <v>232325</v>
      </c>
      <c r="BE9" s="38">
        <v>1052357</v>
      </c>
      <c r="BF9" s="38">
        <v>1473177</v>
      </c>
      <c r="BG9" s="38">
        <v>387096</v>
      </c>
      <c r="BH9" s="38">
        <v>3335872</v>
      </c>
      <c r="BI9" s="38">
        <v>209240</v>
      </c>
      <c r="BJ9" s="38">
        <v>0</v>
      </c>
      <c r="BK9" s="38">
        <v>106843</v>
      </c>
      <c r="BL9" s="38">
        <v>30030</v>
      </c>
      <c r="BM9" s="38">
        <v>0</v>
      </c>
      <c r="BN9" s="38">
        <v>2276373</v>
      </c>
      <c r="BO9" s="38">
        <v>363008</v>
      </c>
      <c r="BP9" s="38">
        <v>739400</v>
      </c>
      <c r="BQ9" s="39">
        <v>69613</v>
      </c>
      <c r="BR9" s="40">
        <f t="shared" si="0"/>
        <v>96531061</v>
      </c>
    </row>
    <row r="10" spans="1:70">
      <c r="A10" s="35"/>
      <c r="B10" s="36">
        <v>515</v>
      </c>
      <c r="C10" s="37" t="s">
        <v>105</v>
      </c>
      <c r="D10" s="38">
        <v>0</v>
      </c>
      <c r="E10" s="38">
        <v>11077</v>
      </c>
      <c r="F10" s="38">
        <v>1103595</v>
      </c>
      <c r="G10" s="38">
        <v>248176</v>
      </c>
      <c r="H10" s="38">
        <v>2613481</v>
      </c>
      <c r="I10" s="38">
        <v>9522000</v>
      </c>
      <c r="J10" s="38">
        <v>25977</v>
      </c>
      <c r="K10" s="38">
        <v>3187814</v>
      </c>
      <c r="L10" s="38">
        <v>1039972</v>
      </c>
      <c r="M10" s="38">
        <v>3482969</v>
      </c>
      <c r="N10" s="38">
        <v>6313454</v>
      </c>
      <c r="O10" s="38">
        <v>26762</v>
      </c>
      <c r="P10" s="38">
        <v>737707</v>
      </c>
      <c r="Q10" s="38">
        <v>13000</v>
      </c>
      <c r="R10" s="38">
        <v>2130251</v>
      </c>
      <c r="S10" s="38">
        <v>733259</v>
      </c>
      <c r="T10" s="38">
        <v>147061</v>
      </c>
      <c r="U10" s="38">
        <v>368998</v>
      </c>
      <c r="V10" s="38">
        <v>0</v>
      </c>
      <c r="W10" s="38">
        <v>126463</v>
      </c>
      <c r="X10" s="38">
        <v>103848</v>
      </c>
      <c r="Y10" s="38">
        <v>43125</v>
      </c>
      <c r="Z10" s="38">
        <v>207200</v>
      </c>
      <c r="AA10" s="38">
        <v>277168</v>
      </c>
      <c r="AB10" s="38">
        <v>1329899</v>
      </c>
      <c r="AC10" s="38">
        <v>455939</v>
      </c>
      <c r="AD10" s="38">
        <v>19724620</v>
      </c>
      <c r="AE10" s="38">
        <v>30451</v>
      </c>
      <c r="AF10" s="38">
        <v>3625995</v>
      </c>
      <c r="AG10" s="38">
        <v>265586</v>
      </c>
      <c r="AH10" s="38">
        <v>175141</v>
      </c>
      <c r="AI10" s="38">
        <v>16747</v>
      </c>
      <c r="AJ10" s="38">
        <v>1150944</v>
      </c>
      <c r="AK10" s="38">
        <v>3972039</v>
      </c>
      <c r="AL10" s="38">
        <v>1278050</v>
      </c>
      <c r="AM10" s="38">
        <v>85234</v>
      </c>
      <c r="AN10" s="38">
        <v>0</v>
      </c>
      <c r="AO10" s="38">
        <v>60501</v>
      </c>
      <c r="AP10" s="38">
        <v>2757000</v>
      </c>
      <c r="AQ10" s="38">
        <v>1235207</v>
      </c>
      <c r="AR10" s="38">
        <v>3092384</v>
      </c>
      <c r="AS10" s="38">
        <v>1321727</v>
      </c>
      <c r="AT10" s="38">
        <v>1651071</v>
      </c>
      <c r="AU10" s="38">
        <v>1605240</v>
      </c>
      <c r="AV10" s="38">
        <v>661395</v>
      </c>
      <c r="AW10" s="38">
        <v>485989</v>
      </c>
      <c r="AX10" s="38">
        <v>6844211</v>
      </c>
      <c r="AY10" s="38">
        <v>8626116</v>
      </c>
      <c r="AZ10" s="38">
        <v>8320578</v>
      </c>
      <c r="BA10" s="38">
        <v>7543939</v>
      </c>
      <c r="BB10" s="38">
        <v>6563267</v>
      </c>
      <c r="BC10" s="38">
        <v>3185872</v>
      </c>
      <c r="BD10" s="38">
        <v>439044</v>
      </c>
      <c r="BE10" s="38">
        <v>3776550</v>
      </c>
      <c r="BF10" s="38">
        <v>2834803</v>
      </c>
      <c r="BG10" s="38">
        <v>0</v>
      </c>
      <c r="BH10" s="38">
        <v>2931191</v>
      </c>
      <c r="BI10" s="38">
        <v>2922576</v>
      </c>
      <c r="BJ10" s="38">
        <v>1035112</v>
      </c>
      <c r="BK10" s="38">
        <v>0</v>
      </c>
      <c r="BL10" s="38">
        <v>55304</v>
      </c>
      <c r="BM10" s="38">
        <v>28349</v>
      </c>
      <c r="BN10" s="38">
        <v>2633224</v>
      </c>
      <c r="BO10" s="38">
        <v>296260</v>
      </c>
      <c r="BP10" s="38">
        <v>2378962</v>
      </c>
      <c r="BQ10" s="39">
        <v>122060</v>
      </c>
      <c r="BR10" s="40">
        <f t="shared" si="0"/>
        <v>137981934</v>
      </c>
    </row>
    <row r="11" spans="1:70">
      <c r="A11" s="35"/>
      <c r="B11" s="36">
        <v>516</v>
      </c>
      <c r="C11" s="37" t="s">
        <v>106</v>
      </c>
      <c r="D11" s="38">
        <v>0</v>
      </c>
      <c r="E11" s="38">
        <v>0</v>
      </c>
      <c r="F11" s="38">
        <v>0</v>
      </c>
      <c r="G11" s="38">
        <v>378664</v>
      </c>
      <c r="H11" s="38">
        <v>0</v>
      </c>
      <c r="I11" s="38">
        <v>32500000</v>
      </c>
      <c r="J11" s="38">
        <v>0</v>
      </c>
      <c r="K11" s="38">
        <v>3275497</v>
      </c>
      <c r="L11" s="38">
        <v>0</v>
      </c>
      <c r="M11" s="38">
        <v>174355</v>
      </c>
      <c r="N11" s="38">
        <v>0</v>
      </c>
      <c r="O11" s="38">
        <v>0</v>
      </c>
      <c r="P11" s="38">
        <v>0</v>
      </c>
      <c r="Q11" s="38">
        <v>722705</v>
      </c>
      <c r="R11" s="38">
        <v>493051</v>
      </c>
      <c r="S11" s="38">
        <v>0</v>
      </c>
      <c r="T11" s="38">
        <v>3027</v>
      </c>
      <c r="U11" s="38">
        <v>0</v>
      </c>
      <c r="V11" s="38">
        <v>0</v>
      </c>
      <c r="W11" s="38">
        <v>17439</v>
      </c>
      <c r="X11" s="38">
        <v>167450</v>
      </c>
      <c r="Y11" s="38">
        <v>0</v>
      </c>
      <c r="Z11" s="38">
        <v>259066</v>
      </c>
      <c r="AA11" s="38">
        <v>0</v>
      </c>
      <c r="AB11" s="38">
        <v>0</v>
      </c>
      <c r="AC11" s="38">
        <v>0</v>
      </c>
      <c r="AD11" s="38">
        <v>31943261</v>
      </c>
      <c r="AE11" s="38">
        <v>85008</v>
      </c>
      <c r="AF11" s="38">
        <v>0</v>
      </c>
      <c r="AG11" s="38">
        <v>0</v>
      </c>
      <c r="AH11" s="38">
        <v>91263</v>
      </c>
      <c r="AI11" s="38">
        <v>0</v>
      </c>
      <c r="AJ11" s="38">
        <v>426220</v>
      </c>
      <c r="AK11" s="38">
        <v>11529549</v>
      </c>
      <c r="AL11" s="38">
        <v>289015</v>
      </c>
      <c r="AM11" s="38">
        <v>21702</v>
      </c>
      <c r="AN11" s="38">
        <v>218093</v>
      </c>
      <c r="AO11" s="38">
        <v>9648</v>
      </c>
      <c r="AP11" s="38">
        <v>0</v>
      </c>
      <c r="AQ11" s="38">
        <v>3635041</v>
      </c>
      <c r="AR11" s="38">
        <v>134308</v>
      </c>
      <c r="AS11" s="38">
        <v>0</v>
      </c>
      <c r="AT11" s="38">
        <v>0</v>
      </c>
      <c r="AU11" s="38">
        <v>1241595</v>
      </c>
      <c r="AV11" s="38">
        <v>255345</v>
      </c>
      <c r="AW11" s="38">
        <v>0</v>
      </c>
      <c r="AX11" s="38">
        <v>26722469</v>
      </c>
      <c r="AY11" s="38">
        <v>12173</v>
      </c>
      <c r="AZ11" s="38">
        <v>0</v>
      </c>
      <c r="BA11" s="38">
        <v>9326145</v>
      </c>
      <c r="BB11" s="38">
        <v>45471038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2303670</v>
      </c>
      <c r="BJ11" s="38">
        <v>0</v>
      </c>
      <c r="BK11" s="38">
        <v>64644</v>
      </c>
      <c r="BL11" s="38">
        <v>102257</v>
      </c>
      <c r="BM11" s="38">
        <v>0</v>
      </c>
      <c r="BN11" s="38">
        <v>8610369</v>
      </c>
      <c r="BO11" s="38">
        <v>0</v>
      </c>
      <c r="BP11" s="38">
        <v>336874</v>
      </c>
      <c r="BQ11" s="39">
        <v>0</v>
      </c>
      <c r="BR11" s="40">
        <f t="shared" si="0"/>
        <v>180820941</v>
      </c>
    </row>
    <row r="12" spans="1:70">
      <c r="A12" s="35"/>
      <c r="B12" s="36">
        <v>517</v>
      </c>
      <c r="C12" s="37" t="s">
        <v>107</v>
      </c>
      <c r="D12" s="38">
        <v>7743523</v>
      </c>
      <c r="E12" s="38">
        <v>465976</v>
      </c>
      <c r="F12" s="38">
        <v>0</v>
      </c>
      <c r="G12" s="38">
        <v>0</v>
      </c>
      <c r="H12" s="38">
        <v>30031203</v>
      </c>
      <c r="I12" s="38">
        <v>64738000</v>
      </c>
      <c r="J12" s="38">
        <v>0</v>
      </c>
      <c r="K12" s="38">
        <v>0</v>
      </c>
      <c r="L12" s="38">
        <v>885243</v>
      </c>
      <c r="M12" s="38">
        <v>0</v>
      </c>
      <c r="N12" s="38">
        <v>33059267</v>
      </c>
      <c r="O12" s="38">
        <v>0</v>
      </c>
      <c r="P12" s="38">
        <v>2145888</v>
      </c>
      <c r="Q12" s="38">
        <v>365252</v>
      </c>
      <c r="R12" s="38">
        <v>11941537</v>
      </c>
      <c r="S12" s="38">
        <v>8907613</v>
      </c>
      <c r="T12" s="38">
        <v>235</v>
      </c>
      <c r="U12" s="38">
        <v>273250</v>
      </c>
      <c r="V12" s="38">
        <v>558276</v>
      </c>
      <c r="W12" s="38">
        <v>0</v>
      </c>
      <c r="X12" s="38">
        <v>1238076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128211243</v>
      </c>
      <c r="AE12" s="38">
        <v>0</v>
      </c>
      <c r="AF12" s="38">
        <v>5230520</v>
      </c>
      <c r="AG12" s="38">
        <v>158210</v>
      </c>
      <c r="AH12" s="38">
        <v>679817</v>
      </c>
      <c r="AI12" s="38">
        <v>0</v>
      </c>
      <c r="AJ12" s="38">
        <v>9548008</v>
      </c>
      <c r="AK12" s="38">
        <v>23441669</v>
      </c>
      <c r="AL12" s="38">
        <v>0</v>
      </c>
      <c r="AM12" s="38">
        <v>950000</v>
      </c>
      <c r="AN12" s="38">
        <v>0</v>
      </c>
      <c r="AO12" s="38">
        <v>2360065</v>
      </c>
      <c r="AP12" s="38">
        <v>21366000</v>
      </c>
      <c r="AQ12" s="38">
        <v>7139216</v>
      </c>
      <c r="AR12" s="38">
        <v>8136267</v>
      </c>
      <c r="AS12" s="38">
        <v>354118900</v>
      </c>
      <c r="AT12" s="38">
        <v>9885140</v>
      </c>
      <c r="AU12" s="38">
        <v>5052804</v>
      </c>
      <c r="AV12" s="38">
        <v>1732634</v>
      </c>
      <c r="AW12" s="38">
        <v>0</v>
      </c>
      <c r="AX12" s="38">
        <v>50467129</v>
      </c>
      <c r="AY12" s="38">
        <v>95900223</v>
      </c>
      <c r="AZ12" s="38">
        <v>113140185</v>
      </c>
      <c r="BA12" s="38">
        <v>19913284</v>
      </c>
      <c r="BB12" s="38">
        <v>5937828</v>
      </c>
      <c r="BC12" s="38">
        <v>0</v>
      </c>
      <c r="BD12" s="38">
        <v>2697926</v>
      </c>
      <c r="BE12" s="38">
        <v>21076370</v>
      </c>
      <c r="BF12" s="38">
        <v>12024316</v>
      </c>
      <c r="BG12" s="38">
        <v>1586329</v>
      </c>
      <c r="BH12" s="38">
        <v>47996596</v>
      </c>
      <c r="BI12" s="38">
        <v>19142529</v>
      </c>
      <c r="BJ12" s="38">
        <v>5853191</v>
      </c>
      <c r="BK12" s="38">
        <v>0</v>
      </c>
      <c r="BL12" s="38">
        <v>0</v>
      </c>
      <c r="BM12" s="38">
        <v>0</v>
      </c>
      <c r="BN12" s="38">
        <v>23121771</v>
      </c>
      <c r="BO12" s="38">
        <v>0</v>
      </c>
      <c r="BP12" s="38">
        <v>0</v>
      </c>
      <c r="BQ12" s="39">
        <v>980085</v>
      </c>
      <c r="BR12" s="40">
        <f t="shared" si="0"/>
        <v>1160201594</v>
      </c>
    </row>
    <row r="13" spans="1:70">
      <c r="A13" s="35"/>
      <c r="B13" s="36">
        <v>518</v>
      </c>
      <c r="C13" s="37" t="s">
        <v>108</v>
      </c>
      <c r="D13" s="38">
        <v>0</v>
      </c>
      <c r="E13" s="38">
        <v>0</v>
      </c>
      <c r="F13" s="38">
        <v>0</v>
      </c>
      <c r="G13" s="38">
        <v>87454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408460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24951000</v>
      </c>
      <c r="AT13" s="38">
        <v>0</v>
      </c>
      <c r="AU13" s="38">
        <v>0</v>
      </c>
      <c r="AV13" s="38">
        <v>0</v>
      </c>
      <c r="AW13" s="38">
        <v>0</v>
      </c>
      <c r="AX13" s="38">
        <v>13264561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105972</v>
      </c>
      <c r="BO13" s="38">
        <v>0</v>
      </c>
      <c r="BP13" s="38">
        <v>0</v>
      </c>
      <c r="BQ13" s="39">
        <v>0</v>
      </c>
      <c r="BR13" s="40">
        <f t="shared" si="0"/>
        <v>38817447</v>
      </c>
    </row>
    <row r="14" spans="1:70">
      <c r="A14" s="35"/>
      <c r="B14" s="36">
        <v>519</v>
      </c>
      <c r="C14" s="37" t="s">
        <v>109</v>
      </c>
      <c r="D14" s="38">
        <v>43143173</v>
      </c>
      <c r="E14" s="38">
        <v>590989</v>
      </c>
      <c r="F14" s="38">
        <v>4998847</v>
      </c>
      <c r="G14" s="38">
        <v>413527</v>
      </c>
      <c r="H14" s="38">
        <v>14168574</v>
      </c>
      <c r="I14" s="38">
        <v>231300000</v>
      </c>
      <c r="J14" s="38">
        <v>625633</v>
      </c>
      <c r="K14" s="38">
        <v>54077280</v>
      </c>
      <c r="L14" s="38">
        <v>8107248</v>
      </c>
      <c r="M14" s="38">
        <v>5105092</v>
      </c>
      <c r="N14" s="38">
        <v>147728083</v>
      </c>
      <c r="O14" s="38">
        <v>3416638</v>
      </c>
      <c r="P14" s="38">
        <v>1163321</v>
      </c>
      <c r="Q14" s="38">
        <v>657627</v>
      </c>
      <c r="R14" s="38">
        <v>11561363</v>
      </c>
      <c r="S14" s="38">
        <v>11820292</v>
      </c>
      <c r="T14" s="38">
        <v>340249</v>
      </c>
      <c r="U14" s="38">
        <v>3795105</v>
      </c>
      <c r="V14" s="38">
        <v>372589</v>
      </c>
      <c r="W14" s="38">
        <v>725248</v>
      </c>
      <c r="X14" s="38">
        <v>1403739</v>
      </c>
      <c r="Y14" s="38">
        <v>773861</v>
      </c>
      <c r="Z14" s="38">
        <v>11122349</v>
      </c>
      <c r="AA14" s="38">
        <v>3399119</v>
      </c>
      <c r="AB14" s="38">
        <v>37550789</v>
      </c>
      <c r="AC14" s="38">
        <v>15402644</v>
      </c>
      <c r="AD14" s="38">
        <v>226408754</v>
      </c>
      <c r="AE14" s="38">
        <v>21476</v>
      </c>
      <c r="AF14" s="38">
        <v>35907750</v>
      </c>
      <c r="AG14" s="38">
        <v>4445020</v>
      </c>
      <c r="AH14" s="38">
        <v>303258</v>
      </c>
      <c r="AI14" s="38">
        <v>1795616</v>
      </c>
      <c r="AJ14" s="38">
        <v>32665727</v>
      </c>
      <c r="AK14" s="38">
        <v>48439921</v>
      </c>
      <c r="AL14" s="38">
        <v>29583668</v>
      </c>
      <c r="AM14" s="38">
        <v>3699212</v>
      </c>
      <c r="AN14" s="38">
        <v>1727526</v>
      </c>
      <c r="AO14" s="38">
        <v>1460673</v>
      </c>
      <c r="AP14" s="38">
        <v>105025000</v>
      </c>
      <c r="AQ14" s="38">
        <v>54097500</v>
      </c>
      <c r="AR14" s="38">
        <v>39484823</v>
      </c>
      <c r="AS14" s="38">
        <v>664323559</v>
      </c>
      <c r="AT14" s="38">
        <v>13588887</v>
      </c>
      <c r="AU14" s="38">
        <v>4946968</v>
      </c>
      <c r="AV14" s="38">
        <v>39580547</v>
      </c>
      <c r="AW14" s="38">
        <v>2599921</v>
      </c>
      <c r="AX14" s="38">
        <v>101186481</v>
      </c>
      <c r="AY14" s="38">
        <v>25577888</v>
      </c>
      <c r="AZ14" s="38">
        <v>321067497</v>
      </c>
      <c r="BA14" s="38">
        <v>89848267</v>
      </c>
      <c r="BB14" s="38">
        <v>139999373</v>
      </c>
      <c r="BC14" s="38">
        <v>90055277</v>
      </c>
      <c r="BD14" s="38">
        <v>12869434</v>
      </c>
      <c r="BE14" s="38">
        <v>22888667</v>
      </c>
      <c r="BF14" s="38">
        <v>40555287</v>
      </c>
      <c r="BG14" s="38">
        <v>10856695</v>
      </c>
      <c r="BH14" s="38">
        <v>37742148</v>
      </c>
      <c r="BI14" s="38">
        <v>74230825</v>
      </c>
      <c r="BJ14" s="38">
        <v>11940879</v>
      </c>
      <c r="BK14" s="38">
        <v>2007781</v>
      </c>
      <c r="BL14" s="38">
        <v>1577121</v>
      </c>
      <c r="BM14" s="38">
        <v>438992</v>
      </c>
      <c r="BN14" s="38">
        <v>82867811</v>
      </c>
      <c r="BO14" s="38">
        <v>3125070</v>
      </c>
      <c r="BP14" s="38">
        <v>3314748</v>
      </c>
      <c r="BQ14" s="39">
        <v>2632359</v>
      </c>
      <c r="BR14" s="40">
        <f t="shared" si="0"/>
        <v>2998651785</v>
      </c>
    </row>
    <row r="15" spans="1:70" ht="15.75">
      <c r="A15" s="41" t="s">
        <v>2</v>
      </c>
      <c r="B15" s="42"/>
      <c r="C15" s="43"/>
      <c r="D15" s="44">
        <v>115691001</v>
      </c>
      <c r="E15" s="44">
        <v>14707293</v>
      </c>
      <c r="F15" s="44">
        <v>75074216</v>
      </c>
      <c r="G15" s="44">
        <v>11373182</v>
      </c>
      <c r="H15" s="44">
        <v>189874489</v>
      </c>
      <c r="I15" s="44">
        <v>877831000</v>
      </c>
      <c r="J15" s="44">
        <v>3339534</v>
      </c>
      <c r="K15" s="44">
        <v>130471052</v>
      </c>
      <c r="L15" s="44">
        <v>70791694</v>
      </c>
      <c r="M15" s="44">
        <v>73103514</v>
      </c>
      <c r="N15" s="44">
        <v>239219939</v>
      </c>
      <c r="O15" s="44">
        <v>27558053</v>
      </c>
      <c r="P15" s="44">
        <v>16924694</v>
      </c>
      <c r="Q15" s="44">
        <v>10267054</v>
      </c>
      <c r="R15" s="44">
        <v>154806710</v>
      </c>
      <c r="S15" s="44">
        <v>45307197</v>
      </c>
      <c r="T15" s="44">
        <v>6810966</v>
      </c>
      <c r="U15" s="44">
        <v>13002323</v>
      </c>
      <c r="V15" s="44">
        <v>8244507</v>
      </c>
      <c r="W15" s="44">
        <v>13223283</v>
      </c>
      <c r="X15" s="44">
        <v>8073695</v>
      </c>
      <c r="Y15" s="44">
        <v>7624932</v>
      </c>
      <c r="Z15" s="44">
        <v>16366189</v>
      </c>
      <c r="AA15" s="44">
        <v>21792030</v>
      </c>
      <c r="AB15" s="44">
        <v>86528805</v>
      </c>
      <c r="AC15" s="44">
        <v>46370028</v>
      </c>
      <c r="AD15" s="44">
        <v>591596217</v>
      </c>
      <c r="AE15" s="44">
        <v>6538742</v>
      </c>
      <c r="AF15" s="44">
        <v>90130190</v>
      </c>
      <c r="AG15" s="44">
        <v>16219242</v>
      </c>
      <c r="AH15" s="44">
        <v>9711417</v>
      </c>
      <c r="AI15" s="44">
        <v>3235444</v>
      </c>
      <c r="AJ15" s="44">
        <v>138259460</v>
      </c>
      <c r="AK15" s="44">
        <v>274623225</v>
      </c>
      <c r="AL15" s="44">
        <v>108099611</v>
      </c>
      <c r="AM15" s="44">
        <v>20182014</v>
      </c>
      <c r="AN15" s="44">
        <v>3436731</v>
      </c>
      <c r="AO15" s="44">
        <v>3176539</v>
      </c>
      <c r="AP15" s="44">
        <v>172025000</v>
      </c>
      <c r="AQ15" s="44">
        <v>155690241</v>
      </c>
      <c r="AR15" s="44">
        <v>117061480</v>
      </c>
      <c r="AS15" s="44">
        <v>1561588636</v>
      </c>
      <c r="AT15" s="44">
        <v>124940271</v>
      </c>
      <c r="AU15" s="44">
        <v>42962945</v>
      </c>
      <c r="AV15" s="44">
        <v>72878115</v>
      </c>
      <c r="AW15" s="44">
        <v>24382687</v>
      </c>
      <c r="AX15" s="44">
        <v>597098391</v>
      </c>
      <c r="AY15" s="44">
        <v>192621346</v>
      </c>
      <c r="AZ15" s="44">
        <v>918643746</v>
      </c>
      <c r="BA15" s="44">
        <v>212818179</v>
      </c>
      <c r="BB15" s="44">
        <v>565261500</v>
      </c>
      <c r="BC15" s="44">
        <v>259543242</v>
      </c>
      <c r="BD15" s="44">
        <v>31905821</v>
      </c>
      <c r="BE15" s="44">
        <v>150001942</v>
      </c>
      <c r="BF15" s="44">
        <v>104137980</v>
      </c>
      <c r="BG15" s="44">
        <v>48763932</v>
      </c>
      <c r="BH15" s="44">
        <v>213607358</v>
      </c>
      <c r="BI15" s="44">
        <v>199836983</v>
      </c>
      <c r="BJ15" s="44">
        <v>77497793</v>
      </c>
      <c r="BK15" s="44">
        <v>15955968</v>
      </c>
      <c r="BL15" s="44">
        <v>9081486</v>
      </c>
      <c r="BM15" s="44">
        <v>4574858</v>
      </c>
      <c r="BN15" s="44">
        <v>166373318</v>
      </c>
      <c r="BO15" s="44">
        <v>16955464</v>
      </c>
      <c r="BP15" s="44">
        <v>49996722</v>
      </c>
      <c r="BQ15" s="45">
        <v>7631350</v>
      </c>
      <c r="BR15" s="46">
        <f t="shared" si="0"/>
        <v>9663422966</v>
      </c>
    </row>
    <row r="16" spans="1:70">
      <c r="A16" s="35"/>
      <c r="B16" s="36">
        <v>521</v>
      </c>
      <c r="C16" s="37" t="s">
        <v>112</v>
      </c>
      <c r="D16" s="38">
        <v>34700209</v>
      </c>
      <c r="E16" s="38">
        <v>4078391</v>
      </c>
      <c r="F16" s="38">
        <v>30544145</v>
      </c>
      <c r="G16" s="38">
        <v>4192204</v>
      </c>
      <c r="H16" s="38">
        <v>71418437</v>
      </c>
      <c r="I16" s="38">
        <v>481724000</v>
      </c>
      <c r="J16" s="38">
        <v>1509752</v>
      </c>
      <c r="K16" s="38">
        <v>70009648</v>
      </c>
      <c r="L16" s="38">
        <v>36516780</v>
      </c>
      <c r="M16" s="38">
        <v>38969382</v>
      </c>
      <c r="N16" s="38">
        <v>174876435</v>
      </c>
      <c r="O16" s="38">
        <v>12393837</v>
      </c>
      <c r="P16" s="38">
        <v>5755241</v>
      </c>
      <c r="Q16" s="38">
        <v>3117253</v>
      </c>
      <c r="R16" s="38">
        <v>56210754</v>
      </c>
      <c r="S16" s="38">
        <v>17276745</v>
      </c>
      <c r="T16" s="38">
        <v>3709275</v>
      </c>
      <c r="U16" s="38">
        <v>5813971</v>
      </c>
      <c r="V16" s="38">
        <v>2491913</v>
      </c>
      <c r="W16" s="38">
        <v>4152558</v>
      </c>
      <c r="X16" s="38">
        <v>3259609</v>
      </c>
      <c r="Y16" s="38">
        <v>2422489</v>
      </c>
      <c r="Z16" s="38">
        <v>9508480</v>
      </c>
      <c r="AA16" s="38">
        <v>12250332</v>
      </c>
      <c r="AB16" s="38">
        <v>44292520</v>
      </c>
      <c r="AC16" s="38">
        <v>18168682</v>
      </c>
      <c r="AD16" s="38">
        <v>238923113</v>
      </c>
      <c r="AE16" s="38">
        <v>3908167</v>
      </c>
      <c r="AF16" s="38">
        <v>28426715</v>
      </c>
      <c r="AG16" s="38">
        <v>5849027</v>
      </c>
      <c r="AH16" s="38">
        <v>2996421</v>
      </c>
      <c r="AI16" s="38">
        <v>1021875</v>
      </c>
      <c r="AJ16" s="38">
        <v>49766917</v>
      </c>
      <c r="AK16" s="38">
        <v>148385928</v>
      </c>
      <c r="AL16" s="38">
        <v>35062138</v>
      </c>
      <c r="AM16" s="38">
        <v>6556649</v>
      </c>
      <c r="AN16" s="38">
        <v>1508992</v>
      </c>
      <c r="AO16" s="38">
        <v>140043</v>
      </c>
      <c r="AP16" s="38">
        <v>93096000</v>
      </c>
      <c r="AQ16" s="38">
        <v>43197223</v>
      </c>
      <c r="AR16" s="38">
        <v>44817634</v>
      </c>
      <c r="AS16" s="38">
        <v>658838668</v>
      </c>
      <c r="AT16" s="38">
        <v>48833561</v>
      </c>
      <c r="AU16" s="38">
        <v>14325024</v>
      </c>
      <c r="AV16" s="38">
        <v>41011631</v>
      </c>
      <c r="AW16" s="38">
        <v>9600980</v>
      </c>
      <c r="AX16" s="38">
        <v>227508526</v>
      </c>
      <c r="AY16" s="38">
        <v>89986163</v>
      </c>
      <c r="AZ16" s="38">
        <v>434190002</v>
      </c>
      <c r="BA16" s="38">
        <v>134670360</v>
      </c>
      <c r="BB16" s="38">
        <v>231490905</v>
      </c>
      <c r="BC16" s="38">
        <v>106875873</v>
      </c>
      <c r="BD16" s="38">
        <v>11856660</v>
      </c>
      <c r="BE16" s="38">
        <v>76975609</v>
      </c>
      <c r="BF16" s="38">
        <v>58560041</v>
      </c>
      <c r="BG16" s="38">
        <v>39036949</v>
      </c>
      <c r="BH16" s="38">
        <v>75325990</v>
      </c>
      <c r="BI16" s="38">
        <v>89598914</v>
      </c>
      <c r="BJ16" s="38">
        <v>18765761</v>
      </c>
      <c r="BK16" s="38">
        <v>6236589</v>
      </c>
      <c r="BL16" s="38">
        <v>4194429</v>
      </c>
      <c r="BM16" s="38">
        <v>2380479</v>
      </c>
      <c r="BN16" s="38">
        <v>52531707</v>
      </c>
      <c r="BO16" s="38">
        <v>7082043</v>
      </c>
      <c r="BP16" s="38">
        <v>34870722</v>
      </c>
      <c r="BQ16" s="39">
        <v>3084036</v>
      </c>
      <c r="BR16" s="40">
        <f t="shared" si="0"/>
        <v>4330851506</v>
      </c>
    </row>
    <row r="17" spans="1:70">
      <c r="A17" s="35"/>
      <c r="B17" s="36">
        <v>522</v>
      </c>
      <c r="C17" s="37" t="s">
        <v>113</v>
      </c>
      <c r="D17" s="38">
        <v>16537702</v>
      </c>
      <c r="E17" s="38">
        <v>218522</v>
      </c>
      <c r="F17" s="38">
        <v>8237274</v>
      </c>
      <c r="G17" s="38">
        <v>350010</v>
      </c>
      <c r="H17" s="38">
        <v>35108139</v>
      </c>
      <c r="I17" s="38">
        <v>125649000</v>
      </c>
      <c r="J17" s="38">
        <v>133830</v>
      </c>
      <c r="K17" s="38">
        <v>28157915</v>
      </c>
      <c r="L17" s="38">
        <v>8748293</v>
      </c>
      <c r="M17" s="38">
        <v>4148660</v>
      </c>
      <c r="N17" s="38">
        <v>3923778</v>
      </c>
      <c r="O17" s="38">
        <v>5704809</v>
      </c>
      <c r="P17" s="38">
        <v>1108573</v>
      </c>
      <c r="Q17" s="38">
        <v>457348</v>
      </c>
      <c r="R17" s="38">
        <v>16698691</v>
      </c>
      <c r="S17" s="38">
        <v>10430038</v>
      </c>
      <c r="T17" s="38">
        <v>506642</v>
      </c>
      <c r="U17" s="38">
        <v>908550</v>
      </c>
      <c r="V17" s="38">
        <v>976618</v>
      </c>
      <c r="W17" s="38">
        <v>576978</v>
      </c>
      <c r="X17" s="38">
        <v>439841</v>
      </c>
      <c r="Y17" s="38">
        <v>400584</v>
      </c>
      <c r="Z17" s="38">
        <v>2707412</v>
      </c>
      <c r="AA17" s="38">
        <v>1259520</v>
      </c>
      <c r="AB17" s="38">
        <v>20818065</v>
      </c>
      <c r="AC17" s="38">
        <v>2974175</v>
      </c>
      <c r="AD17" s="38">
        <v>111902598</v>
      </c>
      <c r="AE17" s="38">
        <v>83054</v>
      </c>
      <c r="AF17" s="38">
        <v>36711564</v>
      </c>
      <c r="AG17" s="38">
        <v>41243</v>
      </c>
      <c r="AH17" s="38">
        <v>1083558</v>
      </c>
      <c r="AI17" s="38">
        <v>71252</v>
      </c>
      <c r="AJ17" s="38">
        <v>22968141</v>
      </c>
      <c r="AK17" s="38">
        <v>1319524</v>
      </c>
      <c r="AL17" s="38">
        <v>8324057</v>
      </c>
      <c r="AM17" s="38">
        <v>2006827</v>
      </c>
      <c r="AN17" s="38">
        <v>62530</v>
      </c>
      <c r="AO17" s="38">
        <v>360778</v>
      </c>
      <c r="AP17" s="38">
        <v>0</v>
      </c>
      <c r="AQ17" s="38">
        <v>38243961</v>
      </c>
      <c r="AR17" s="38">
        <v>6755473</v>
      </c>
      <c r="AS17" s="38">
        <v>431645237</v>
      </c>
      <c r="AT17" s="38">
        <v>13112630</v>
      </c>
      <c r="AU17" s="38">
        <v>7261697</v>
      </c>
      <c r="AV17" s="38">
        <v>38400</v>
      </c>
      <c r="AW17" s="38">
        <v>3479474</v>
      </c>
      <c r="AX17" s="38">
        <v>157408371</v>
      </c>
      <c r="AY17" s="38">
        <v>54562590</v>
      </c>
      <c r="AZ17" s="38">
        <v>284018505</v>
      </c>
      <c r="BA17" s="38">
        <v>38775603</v>
      </c>
      <c r="BB17" s="38">
        <v>15895592</v>
      </c>
      <c r="BC17" s="38">
        <v>44449864</v>
      </c>
      <c r="BD17" s="38">
        <v>3984380</v>
      </c>
      <c r="BE17" s="38">
        <v>30300547</v>
      </c>
      <c r="BF17" s="38">
        <v>0</v>
      </c>
      <c r="BG17" s="38">
        <v>3500162</v>
      </c>
      <c r="BH17" s="38">
        <v>39448689</v>
      </c>
      <c r="BI17" s="38">
        <v>60093662</v>
      </c>
      <c r="BJ17" s="38">
        <v>39777945</v>
      </c>
      <c r="BK17" s="38">
        <v>767387</v>
      </c>
      <c r="BL17" s="38">
        <v>1103453</v>
      </c>
      <c r="BM17" s="38">
        <v>98217</v>
      </c>
      <c r="BN17" s="38">
        <v>25211030</v>
      </c>
      <c r="BO17" s="38">
        <v>1880278</v>
      </c>
      <c r="BP17" s="38">
        <v>0</v>
      </c>
      <c r="BQ17" s="39">
        <v>499817</v>
      </c>
      <c r="BR17" s="40">
        <f t="shared" si="0"/>
        <v>1784429057</v>
      </c>
    </row>
    <row r="18" spans="1:70">
      <c r="A18" s="35"/>
      <c r="B18" s="36">
        <v>523</v>
      </c>
      <c r="C18" s="37" t="s">
        <v>114</v>
      </c>
      <c r="D18" s="38">
        <v>34720889</v>
      </c>
      <c r="E18" s="38">
        <v>7946038</v>
      </c>
      <c r="F18" s="38">
        <v>17617975</v>
      </c>
      <c r="G18" s="38">
        <v>2649218</v>
      </c>
      <c r="H18" s="38">
        <v>43893738</v>
      </c>
      <c r="I18" s="38">
        <v>228261000</v>
      </c>
      <c r="J18" s="38">
        <v>762244</v>
      </c>
      <c r="K18" s="38">
        <v>7427949</v>
      </c>
      <c r="L18" s="38">
        <v>12059599</v>
      </c>
      <c r="M18" s="38">
        <v>12069184</v>
      </c>
      <c r="N18" s="38">
        <v>2667219</v>
      </c>
      <c r="O18" s="38">
        <v>5037454</v>
      </c>
      <c r="P18" s="38">
        <v>3845213</v>
      </c>
      <c r="Q18" s="38">
        <v>1994756</v>
      </c>
      <c r="R18" s="38">
        <v>51433999</v>
      </c>
      <c r="S18" s="38">
        <v>6421136</v>
      </c>
      <c r="T18" s="38">
        <v>1720467</v>
      </c>
      <c r="U18" s="38">
        <v>2676217</v>
      </c>
      <c r="V18" s="38">
        <v>1733986</v>
      </c>
      <c r="W18" s="38">
        <v>6811710</v>
      </c>
      <c r="X18" s="38">
        <v>1938666</v>
      </c>
      <c r="Y18" s="38">
        <v>2295285</v>
      </c>
      <c r="Z18" s="38">
        <v>22320</v>
      </c>
      <c r="AA18" s="38">
        <v>3867657</v>
      </c>
      <c r="AB18" s="38">
        <v>619254</v>
      </c>
      <c r="AC18" s="38">
        <v>11473267</v>
      </c>
      <c r="AD18" s="38">
        <v>153302809</v>
      </c>
      <c r="AE18" s="38">
        <v>294370</v>
      </c>
      <c r="AF18" s="38">
        <v>19488131</v>
      </c>
      <c r="AG18" s="38">
        <v>4108554</v>
      </c>
      <c r="AH18" s="38">
        <v>1444231</v>
      </c>
      <c r="AI18" s="38">
        <v>811019</v>
      </c>
      <c r="AJ18" s="38">
        <v>27291505</v>
      </c>
      <c r="AK18" s="38">
        <v>58439140</v>
      </c>
      <c r="AL18" s="38">
        <v>39670581</v>
      </c>
      <c r="AM18" s="38">
        <v>4112401</v>
      </c>
      <c r="AN18" s="38">
        <v>763780</v>
      </c>
      <c r="AO18" s="38">
        <v>0</v>
      </c>
      <c r="AP18" s="38">
        <v>31201000</v>
      </c>
      <c r="AQ18" s="38">
        <v>30634143</v>
      </c>
      <c r="AR18" s="38">
        <v>20693917</v>
      </c>
      <c r="AS18" s="38">
        <v>347601541</v>
      </c>
      <c r="AT18" s="38">
        <v>4721990</v>
      </c>
      <c r="AU18" s="38">
        <v>7350657</v>
      </c>
      <c r="AV18" s="38">
        <v>15871669</v>
      </c>
      <c r="AW18" s="38">
        <v>6311283</v>
      </c>
      <c r="AX18" s="38">
        <v>162788824</v>
      </c>
      <c r="AY18" s="38">
        <v>40816800</v>
      </c>
      <c r="AZ18" s="38">
        <v>158527358</v>
      </c>
      <c r="BA18" s="38">
        <v>22346</v>
      </c>
      <c r="BB18" s="38">
        <v>166940802</v>
      </c>
      <c r="BC18" s="38">
        <v>53580974</v>
      </c>
      <c r="BD18" s="38">
        <v>6430139</v>
      </c>
      <c r="BE18" s="38">
        <v>921540</v>
      </c>
      <c r="BF18" s="38">
        <v>40719343</v>
      </c>
      <c r="BG18" s="38">
        <v>1078733</v>
      </c>
      <c r="BH18" s="38">
        <v>31852191</v>
      </c>
      <c r="BI18" s="38">
        <v>39657090</v>
      </c>
      <c r="BJ18" s="38">
        <v>9261545</v>
      </c>
      <c r="BK18" s="38">
        <v>2859909</v>
      </c>
      <c r="BL18" s="38">
        <v>2634180</v>
      </c>
      <c r="BM18" s="38">
        <v>0</v>
      </c>
      <c r="BN18" s="38">
        <v>46768761</v>
      </c>
      <c r="BO18" s="38">
        <v>5018531</v>
      </c>
      <c r="BP18" s="38">
        <v>724121</v>
      </c>
      <c r="BQ18" s="39">
        <v>1370232</v>
      </c>
      <c r="BR18" s="40">
        <f t="shared" si="0"/>
        <v>2018052580</v>
      </c>
    </row>
    <row r="19" spans="1:70">
      <c r="A19" s="35"/>
      <c r="B19" s="36">
        <v>524</v>
      </c>
      <c r="C19" s="37" t="s">
        <v>115</v>
      </c>
      <c r="D19" s="38">
        <v>1852462</v>
      </c>
      <c r="E19" s="38">
        <v>0</v>
      </c>
      <c r="F19" s="38">
        <v>2805266</v>
      </c>
      <c r="G19" s="38">
        <v>0</v>
      </c>
      <c r="H19" s="38">
        <v>4033276</v>
      </c>
      <c r="I19" s="38">
        <v>0</v>
      </c>
      <c r="J19" s="38">
        <v>52006</v>
      </c>
      <c r="K19" s="38">
        <v>6047688</v>
      </c>
      <c r="L19" s="38">
        <v>1638068</v>
      </c>
      <c r="M19" s="38">
        <v>0</v>
      </c>
      <c r="N19" s="38">
        <v>20383198</v>
      </c>
      <c r="O19" s="38">
        <v>512489</v>
      </c>
      <c r="P19" s="38">
        <v>508209</v>
      </c>
      <c r="Q19" s="38">
        <v>184721</v>
      </c>
      <c r="R19" s="38">
        <v>3757461</v>
      </c>
      <c r="S19" s="38">
        <v>749047</v>
      </c>
      <c r="T19" s="38">
        <v>194293</v>
      </c>
      <c r="U19" s="38">
        <v>324213</v>
      </c>
      <c r="V19" s="38">
        <v>201974</v>
      </c>
      <c r="W19" s="38">
        <v>206242</v>
      </c>
      <c r="X19" s="38">
        <v>313479</v>
      </c>
      <c r="Y19" s="38">
        <v>139701</v>
      </c>
      <c r="Z19" s="38">
        <v>405968</v>
      </c>
      <c r="AA19" s="38">
        <v>536450</v>
      </c>
      <c r="AB19" s="38">
        <v>3893089</v>
      </c>
      <c r="AC19" s="38">
        <v>1020418</v>
      </c>
      <c r="AD19" s="38">
        <v>27179075</v>
      </c>
      <c r="AE19" s="38">
        <v>100687</v>
      </c>
      <c r="AF19" s="38">
        <v>3975878</v>
      </c>
      <c r="AG19" s="38">
        <v>246181</v>
      </c>
      <c r="AH19" s="38">
        <v>101036</v>
      </c>
      <c r="AI19" s="38">
        <v>121128</v>
      </c>
      <c r="AJ19" s="38">
        <v>3430021</v>
      </c>
      <c r="AK19" s="38">
        <v>9220430</v>
      </c>
      <c r="AL19" s="38">
        <v>1932904</v>
      </c>
      <c r="AM19" s="38">
        <v>517887</v>
      </c>
      <c r="AN19" s="38">
        <v>43954</v>
      </c>
      <c r="AO19" s="38">
        <v>247743</v>
      </c>
      <c r="AP19" s="38">
        <v>11253000</v>
      </c>
      <c r="AQ19" s="38">
        <v>4122042</v>
      </c>
      <c r="AR19" s="38">
        <v>5019878</v>
      </c>
      <c r="AS19" s="38">
        <v>701455</v>
      </c>
      <c r="AT19" s="38">
        <v>5841636</v>
      </c>
      <c r="AU19" s="38">
        <v>660450</v>
      </c>
      <c r="AV19" s="38">
        <v>2185252</v>
      </c>
      <c r="AW19" s="38">
        <v>878659</v>
      </c>
      <c r="AX19" s="38">
        <v>33289541</v>
      </c>
      <c r="AY19" s="38">
        <v>4352740</v>
      </c>
      <c r="AZ19" s="38">
        <v>18443628</v>
      </c>
      <c r="BA19" s="38">
        <v>5042608</v>
      </c>
      <c r="BB19" s="38">
        <v>7847309</v>
      </c>
      <c r="BC19" s="38">
        <v>8440649</v>
      </c>
      <c r="BD19" s="38">
        <v>913782</v>
      </c>
      <c r="BE19" s="38">
        <v>7291521</v>
      </c>
      <c r="BF19" s="38">
        <v>2557001</v>
      </c>
      <c r="BG19" s="38">
        <v>1884253</v>
      </c>
      <c r="BH19" s="38">
        <v>11247656</v>
      </c>
      <c r="BI19" s="38">
        <v>3286658</v>
      </c>
      <c r="BJ19" s="38">
        <v>2379227</v>
      </c>
      <c r="BK19" s="38">
        <v>324622</v>
      </c>
      <c r="BL19" s="38">
        <v>165978</v>
      </c>
      <c r="BM19" s="38">
        <v>71847</v>
      </c>
      <c r="BN19" s="38">
        <v>3955397</v>
      </c>
      <c r="BO19" s="38">
        <v>487712</v>
      </c>
      <c r="BP19" s="38">
        <v>1567072</v>
      </c>
      <c r="BQ19" s="39">
        <v>136921</v>
      </c>
      <c r="BR19" s="40">
        <f t="shared" si="0"/>
        <v>241225136</v>
      </c>
    </row>
    <row r="20" spans="1:70">
      <c r="A20" s="35"/>
      <c r="B20" s="36">
        <v>525</v>
      </c>
      <c r="C20" s="37" t="s">
        <v>116</v>
      </c>
      <c r="D20" s="38">
        <v>9536994</v>
      </c>
      <c r="E20" s="38">
        <v>240299</v>
      </c>
      <c r="F20" s="38">
        <v>2727480</v>
      </c>
      <c r="G20" s="38">
        <v>900250</v>
      </c>
      <c r="H20" s="38">
        <v>7397070</v>
      </c>
      <c r="I20" s="38">
        <v>19326000</v>
      </c>
      <c r="J20" s="38">
        <v>42751</v>
      </c>
      <c r="K20" s="38">
        <v>1608534</v>
      </c>
      <c r="L20" s="38">
        <v>324312</v>
      </c>
      <c r="M20" s="38">
        <v>0</v>
      </c>
      <c r="N20" s="38">
        <v>7687880</v>
      </c>
      <c r="O20" s="38">
        <v>3555073</v>
      </c>
      <c r="P20" s="38">
        <v>330285</v>
      </c>
      <c r="Q20" s="38">
        <v>1148662</v>
      </c>
      <c r="R20" s="38">
        <v>10364215</v>
      </c>
      <c r="S20" s="38">
        <v>5922728</v>
      </c>
      <c r="T20" s="38">
        <v>633745</v>
      </c>
      <c r="U20" s="38">
        <v>0</v>
      </c>
      <c r="V20" s="38">
        <v>255147</v>
      </c>
      <c r="W20" s="38">
        <v>1415032</v>
      </c>
      <c r="X20" s="38">
        <v>635055</v>
      </c>
      <c r="Y20" s="38">
        <v>928566</v>
      </c>
      <c r="Z20" s="38">
        <v>188718</v>
      </c>
      <c r="AA20" s="38">
        <v>739217</v>
      </c>
      <c r="AB20" s="38">
        <v>2897322</v>
      </c>
      <c r="AC20" s="38">
        <v>5150815</v>
      </c>
      <c r="AD20" s="38">
        <v>2802042</v>
      </c>
      <c r="AE20" s="38">
        <v>167225</v>
      </c>
      <c r="AF20" s="38">
        <v>1125063</v>
      </c>
      <c r="AG20" s="38">
        <v>415288</v>
      </c>
      <c r="AH20" s="38">
        <v>2649065</v>
      </c>
      <c r="AI20" s="38">
        <v>165904</v>
      </c>
      <c r="AJ20" s="38">
        <v>3068215</v>
      </c>
      <c r="AK20" s="38">
        <v>6418778</v>
      </c>
      <c r="AL20" s="38">
        <v>1500858</v>
      </c>
      <c r="AM20" s="38">
        <v>710153</v>
      </c>
      <c r="AN20" s="38">
        <v>206733</v>
      </c>
      <c r="AO20" s="38">
        <v>372357</v>
      </c>
      <c r="AP20" s="38">
        <v>13818000</v>
      </c>
      <c r="AQ20" s="38">
        <v>9817039</v>
      </c>
      <c r="AR20" s="38">
        <v>2235020</v>
      </c>
      <c r="AS20" s="38">
        <v>8024409</v>
      </c>
      <c r="AT20" s="38">
        <v>6787655</v>
      </c>
      <c r="AU20" s="38">
        <v>2974348</v>
      </c>
      <c r="AV20" s="38">
        <v>2526639</v>
      </c>
      <c r="AW20" s="38">
        <v>291215</v>
      </c>
      <c r="AX20" s="38">
        <v>8517534</v>
      </c>
      <c r="AY20" s="38">
        <v>2017891</v>
      </c>
      <c r="AZ20" s="38">
        <v>12058260</v>
      </c>
      <c r="BA20" s="38">
        <v>9949224</v>
      </c>
      <c r="BB20" s="38">
        <v>20959267</v>
      </c>
      <c r="BC20" s="38">
        <v>8935341</v>
      </c>
      <c r="BD20" s="38">
        <v>929740</v>
      </c>
      <c r="BE20" s="38">
        <v>20417999</v>
      </c>
      <c r="BF20" s="38">
        <v>1137347</v>
      </c>
      <c r="BG20" s="38">
        <v>3074886</v>
      </c>
      <c r="BH20" s="38">
        <v>7462434</v>
      </c>
      <c r="BI20" s="38">
        <v>5986028</v>
      </c>
      <c r="BJ20" s="38">
        <v>5901802</v>
      </c>
      <c r="BK20" s="38">
        <v>221367</v>
      </c>
      <c r="BL20" s="38">
        <v>813713</v>
      </c>
      <c r="BM20" s="38">
        <v>199700</v>
      </c>
      <c r="BN20" s="38">
        <v>13131284</v>
      </c>
      <c r="BO20" s="38">
        <v>103195</v>
      </c>
      <c r="BP20" s="38">
        <v>605243</v>
      </c>
      <c r="BQ20" s="39">
        <v>762788</v>
      </c>
      <c r="BR20" s="40">
        <f t="shared" si="0"/>
        <v>273217199</v>
      </c>
    </row>
    <row r="21" spans="1:70">
      <c r="A21" s="35"/>
      <c r="B21" s="36">
        <v>526</v>
      </c>
      <c r="C21" s="37" t="s">
        <v>117</v>
      </c>
      <c r="D21" s="38">
        <v>13849196</v>
      </c>
      <c r="E21" s="38">
        <v>1715711</v>
      </c>
      <c r="F21" s="38">
        <v>8341894</v>
      </c>
      <c r="G21" s="38">
        <v>3076916</v>
      </c>
      <c r="H21" s="38">
        <v>24160516</v>
      </c>
      <c r="I21" s="38">
        <v>0</v>
      </c>
      <c r="J21" s="38">
        <v>241912</v>
      </c>
      <c r="K21" s="38">
        <v>15755607</v>
      </c>
      <c r="L21" s="38">
        <v>9976932</v>
      </c>
      <c r="M21" s="38">
        <v>12572390</v>
      </c>
      <c r="N21" s="38">
        <v>28394221</v>
      </c>
      <c r="O21" s="38">
        <v>34891</v>
      </c>
      <c r="P21" s="38">
        <v>490173</v>
      </c>
      <c r="Q21" s="38">
        <v>2896541</v>
      </c>
      <c r="R21" s="38">
        <v>14071502</v>
      </c>
      <c r="S21" s="38">
        <v>3300</v>
      </c>
      <c r="T21" s="38">
        <v>0</v>
      </c>
      <c r="U21" s="38">
        <v>3149040</v>
      </c>
      <c r="V21" s="38">
        <v>1753791</v>
      </c>
      <c r="W21" s="38">
        <v>0</v>
      </c>
      <c r="X21" s="38">
        <v>1104057</v>
      </c>
      <c r="Y21" s="38">
        <v>1371867</v>
      </c>
      <c r="Z21" s="38">
        <v>2655926</v>
      </c>
      <c r="AA21" s="38">
        <v>2923047</v>
      </c>
      <c r="AB21" s="38">
        <v>13564418</v>
      </c>
      <c r="AC21" s="38">
        <v>6641430</v>
      </c>
      <c r="AD21" s="38">
        <v>31840637</v>
      </c>
      <c r="AE21" s="38">
        <v>1696678</v>
      </c>
      <c r="AF21" s="38">
        <v>0</v>
      </c>
      <c r="AG21" s="38">
        <v>5340198</v>
      </c>
      <c r="AH21" s="38">
        <v>1407587</v>
      </c>
      <c r="AI21" s="38">
        <v>647183</v>
      </c>
      <c r="AJ21" s="38">
        <v>27423294</v>
      </c>
      <c r="AK21" s="38">
        <v>39358666</v>
      </c>
      <c r="AL21" s="38">
        <v>19237014</v>
      </c>
      <c r="AM21" s="38">
        <v>4780122</v>
      </c>
      <c r="AN21" s="38">
        <v>431978</v>
      </c>
      <c r="AO21" s="38">
        <v>2018173</v>
      </c>
      <c r="AP21" s="38">
        <v>18748000</v>
      </c>
      <c r="AQ21" s="38">
        <v>18643620</v>
      </c>
      <c r="AR21" s="38">
        <v>33877295</v>
      </c>
      <c r="AS21" s="38">
        <v>13615849</v>
      </c>
      <c r="AT21" s="38">
        <v>1925411</v>
      </c>
      <c r="AU21" s="38">
        <v>8579578</v>
      </c>
      <c r="AV21" s="38">
        <v>9300499</v>
      </c>
      <c r="AW21" s="38">
        <v>2849486</v>
      </c>
      <c r="AX21" s="38">
        <v>0</v>
      </c>
      <c r="AY21" s="38">
        <v>0</v>
      </c>
      <c r="AZ21" s="38">
        <v>0</v>
      </c>
      <c r="BA21" s="38">
        <v>18097684</v>
      </c>
      <c r="BB21" s="38">
        <v>109273577</v>
      </c>
      <c r="BC21" s="38">
        <v>22057802</v>
      </c>
      <c r="BD21" s="38">
        <v>5639328</v>
      </c>
      <c r="BE21" s="38">
        <v>10426726</v>
      </c>
      <c r="BF21" s="38">
        <v>53433</v>
      </c>
      <c r="BG21" s="38">
        <v>0</v>
      </c>
      <c r="BH21" s="38">
        <v>42022003</v>
      </c>
      <c r="BI21" s="38">
        <v>0</v>
      </c>
      <c r="BJ21" s="38">
        <v>1121012</v>
      </c>
      <c r="BK21" s="38">
        <v>5217687</v>
      </c>
      <c r="BL21" s="38">
        <v>79594</v>
      </c>
      <c r="BM21" s="38">
        <v>1522259</v>
      </c>
      <c r="BN21" s="38">
        <v>22119964</v>
      </c>
      <c r="BO21" s="38">
        <v>2325342</v>
      </c>
      <c r="BP21" s="38">
        <v>11689246</v>
      </c>
      <c r="BQ21" s="39">
        <v>1743546</v>
      </c>
      <c r="BR21" s="40">
        <f t="shared" si="0"/>
        <v>663855749</v>
      </c>
    </row>
    <row r="22" spans="1:70">
      <c r="A22" s="35"/>
      <c r="B22" s="36">
        <v>527</v>
      </c>
      <c r="C22" s="37" t="s">
        <v>118</v>
      </c>
      <c r="D22" s="38">
        <v>964364</v>
      </c>
      <c r="E22" s="38">
        <v>73814</v>
      </c>
      <c r="F22" s="38">
        <v>895466</v>
      </c>
      <c r="G22" s="38">
        <v>113649</v>
      </c>
      <c r="H22" s="38">
        <v>1743288</v>
      </c>
      <c r="I22" s="38">
        <v>9955000</v>
      </c>
      <c r="J22" s="38">
        <v>36684</v>
      </c>
      <c r="K22" s="38">
        <v>640806</v>
      </c>
      <c r="L22" s="38">
        <v>355414</v>
      </c>
      <c r="M22" s="38">
        <v>723500</v>
      </c>
      <c r="N22" s="38">
        <v>1031658</v>
      </c>
      <c r="O22" s="38">
        <v>219575</v>
      </c>
      <c r="P22" s="38">
        <v>152210</v>
      </c>
      <c r="Q22" s="38">
        <v>80510</v>
      </c>
      <c r="R22" s="38">
        <v>872369</v>
      </c>
      <c r="S22" s="38">
        <v>338592</v>
      </c>
      <c r="T22" s="38">
        <v>46544</v>
      </c>
      <c r="U22" s="38">
        <v>130332</v>
      </c>
      <c r="V22" s="38">
        <v>44910</v>
      </c>
      <c r="W22" s="38">
        <v>60763</v>
      </c>
      <c r="X22" s="38">
        <v>40542</v>
      </c>
      <c r="Y22" s="38">
        <v>66440</v>
      </c>
      <c r="Z22" s="38">
        <v>76797</v>
      </c>
      <c r="AA22" s="38">
        <v>178951</v>
      </c>
      <c r="AB22" s="38">
        <v>444123</v>
      </c>
      <c r="AC22" s="38">
        <v>327512</v>
      </c>
      <c r="AD22" s="38">
        <v>5329698</v>
      </c>
      <c r="AE22" s="38">
        <v>50398</v>
      </c>
      <c r="AF22" s="38">
        <v>398008</v>
      </c>
      <c r="AG22" s="38">
        <v>132965</v>
      </c>
      <c r="AH22" s="38">
        <v>29519</v>
      </c>
      <c r="AI22" s="38">
        <v>29602</v>
      </c>
      <c r="AJ22" s="38">
        <v>795140</v>
      </c>
      <c r="AK22" s="38">
        <v>3627280</v>
      </c>
      <c r="AL22" s="38">
        <v>744307</v>
      </c>
      <c r="AM22" s="38">
        <v>133087</v>
      </c>
      <c r="AN22" s="38">
        <v>29881</v>
      </c>
      <c r="AO22" s="38">
        <v>37445</v>
      </c>
      <c r="AP22" s="38">
        <v>1968000</v>
      </c>
      <c r="AQ22" s="38">
        <v>3273865</v>
      </c>
      <c r="AR22" s="38">
        <v>372330</v>
      </c>
      <c r="AS22" s="38">
        <v>13678377</v>
      </c>
      <c r="AT22" s="38">
        <v>705161</v>
      </c>
      <c r="AU22" s="38">
        <v>287850</v>
      </c>
      <c r="AV22" s="38">
        <v>526704</v>
      </c>
      <c r="AW22" s="38">
        <v>87853</v>
      </c>
      <c r="AX22" s="38">
        <v>4604269</v>
      </c>
      <c r="AY22" s="38">
        <v>885162</v>
      </c>
      <c r="AZ22" s="38">
        <v>3589042</v>
      </c>
      <c r="BA22" s="38">
        <v>1521120</v>
      </c>
      <c r="BB22" s="38">
        <v>5854655</v>
      </c>
      <c r="BC22" s="38">
        <v>5145580</v>
      </c>
      <c r="BD22" s="38">
        <v>314602</v>
      </c>
      <c r="BE22" s="38">
        <v>518756</v>
      </c>
      <c r="BF22" s="38">
        <v>633757</v>
      </c>
      <c r="BG22" s="38">
        <v>0</v>
      </c>
      <c r="BH22" s="38">
        <v>3180637</v>
      </c>
      <c r="BI22" s="38">
        <v>881717</v>
      </c>
      <c r="BJ22" s="38">
        <v>290501</v>
      </c>
      <c r="BK22" s="38">
        <v>149006</v>
      </c>
      <c r="BL22" s="38">
        <v>90139</v>
      </c>
      <c r="BM22" s="38">
        <v>20962</v>
      </c>
      <c r="BN22" s="38">
        <v>1918211</v>
      </c>
      <c r="BO22" s="38">
        <v>58363</v>
      </c>
      <c r="BP22" s="38">
        <v>196409</v>
      </c>
      <c r="BQ22" s="39">
        <v>0</v>
      </c>
      <c r="BR22" s="40">
        <f t="shared" si="0"/>
        <v>81704171</v>
      </c>
    </row>
    <row r="23" spans="1:70">
      <c r="A23" s="35"/>
      <c r="B23" s="36">
        <v>528</v>
      </c>
      <c r="C23" s="37" t="s">
        <v>119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3158000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470229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66365894</v>
      </c>
      <c r="AT23" s="38">
        <v>0</v>
      </c>
      <c r="AU23" s="38">
        <v>0</v>
      </c>
      <c r="AV23" s="38">
        <v>0</v>
      </c>
      <c r="AW23" s="38">
        <v>0</v>
      </c>
      <c r="AX23" s="38">
        <v>268029</v>
      </c>
      <c r="AY23" s="38">
        <v>0</v>
      </c>
      <c r="AZ23" s="38">
        <v>1426564</v>
      </c>
      <c r="BA23" s="38">
        <v>270548</v>
      </c>
      <c r="BB23" s="38">
        <v>1056187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9">
        <v>0</v>
      </c>
      <c r="BR23" s="40">
        <f t="shared" si="0"/>
        <v>73015451</v>
      </c>
    </row>
    <row r="24" spans="1:70">
      <c r="A24" s="35"/>
      <c r="B24" s="36">
        <v>529</v>
      </c>
      <c r="C24" s="37" t="s">
        <v>120</v>
      </c>
      <c r="D24" s="38">
        <v>3529185</v>
      </c>
      <c r="E24" s="38">
        <v>434518</v>
      </c>
      <c r="F24" s="38">
        <v>3904716</v>
      </c>
      <c r="G24" s="38">
        <v>90935</v>
      </c>
      <c r="H24" s="38">
        <v>2120025</v>
      </c>
      <c r="I24" s="38">
        <v>9758000</v>
      </c>
      <c r="J24" s="38">
        <v>560355</v>
      </c>
      <c r="K24" s="38">
        <v>822905</v>
      </c>
      <c r="L24" s="38">
        <v>1172296</v>
      </c>
      <c r="M24" s="38">
        <v>4620398</v>
      </c>
      <c r="N24" s="38">
        <v>255550</v>
      </c>
      <c r="O24" s="38">
        <v>99925</v>
      </c>
      <c r="P24" s="38">
        <v>4734790</v>
      </c>
      <c r="Q24" s="38">
        <v>387263</v>
      </c>
      <c r="R24" s="38">
        <v>1397719</v>
      </c>
      <c r="S24" s="38">
        <v>4165611</v>
      </c>
      <c r="T24" s="38">
        <v>0</v>
      </c>
      <c r="U24" s="38">
        <v>0</v>
      </c>
      <c r="V24" s="38">
        <v>786168</v>
      </c>
      <c r="W24" s="38">
        <v>0</v>
      </c>
      <c r="X24" s="38">
        <v>342446</v>
      </c>
      <c r="Y24" s="38">
        <v>0</v>
      </c>
      <c r="Z24" s="38">
        <v>800568</v>
      </c>
      <c r="AA24" s="38">
        <v>36856</v>
      </c>
      <c r="AB24" s="38">
        <v>14</v>
      </c>
      <c r="AC24" s="38">
        <v>613729</v>
      </c>
      <c r="AD24" s="38">
        <v>19846016</v>
      </c>
      <c r="AE24" s="38">
        <v>238163</v>
      </c>
      <c r="AF24" s="38">
        <v>4831</v>
      </c>
      <c r="AG24" s="38">
        <v>85786</v>
      </c>
      <c r="AH24" s="38">
        <v>0</v>
      </c>
      <c r="AI24" s="38">
        <v>367481</v>
      </c>
      <c r="AJ24" s="38">
        <v>3516227</v>
      </c>
      <c r="AK24" s="38">
        <v>7853479</v>
      </c>
      <c r="AL24" s="38">
        <v>1627752</v>
      </c>
      <c r="AM24" s="38">
        <v>1364888</v>
      </c>
      <c r="AN24" s="38">
        <v>388883</v>
      </c>
      <c r="AO24" s="38">
        <v>0</v>
      </c>
      <c r="AP24" s="38">
        <v>1941000</v>
      </c>
      <c r="AQ24" s="38">
        <v>7758348</v>
      </c>
      <c r="AR24" s="38">
        <v>3289933</v>
      </c>
      <c r="AS24" s="38">
        <v>21117206</v>
      </c>
      <c r="AT24" s="38">
        <v>43012227</v>
      </c>
      <c r="AU24" s="38">
        <v>1523341</v>
      </c>
      <c r="AV24" s="38">
        <v>1417321</v>
      </c>
      <c r="AW24" s="38">
        <v>883737</v>
      </c>
      <c r="AX24" s="38">
        <v>2713297</v>
      </c>
      <c r="AY24" s="38">
        <v>0</v>
      </c>
      <c r="AZ24" s="38">
        <v>6390387</v>
      </c>
      <c r="BA24" s="38">
        <v>4468686</v>
      </c>
      <c r="BB24" s="38">
        <v>5943206</v>
      </c>
      <c r="BC24" s="38">
        <v>10057159</v>
      </c>
      <c r="BD24" s="38">
        <v>1837190</v>
      </c>
      <c r="BE24" s="38">
        <v>3149244</v>
      </c>
      <c r="BF24" s="38">
        <v>477058</v>
      </c>
      <c r="BG24" s="38">
        <v>188949</v>
      </c>
      <c r="BH24" s="38">
        <v>3067758</v>
      </c>
      <c r="BI24" s="38">
        <v>332914</v>
      </c>
      <c r="BJ24" s="38">
        <v>0</v>
      </c>
      <c r="BK24" s="38">
        <v>179401</v>
      </c>
      <c r="BL24" s="38">
        <v>0</v>
      </c>
      <c r="BM24" s="38">
        <v>281394</v>
      </c>
      <c r="BN24" s="38">
        <v>736964</v>
      </c>
      <c r="BO24" s="38">
        <v>0</v>
      </c>
      <c r="BP24" s="38">
        <v>343909</v>
      </c>
      <c r="BQ24" s="39">
        <v>34010</v>
      </c>
      <c r="BR24" s="40">
        <f t="shared" si="0"/>
        <v>197072117</v>
      </c>
    </row>
    <row r="25" spans="1:70" ht="15.75">
      <c r="A25" s="41" t="s">
        <v>3</v>
      </c>
      <c r="B25" s="42"/>
      <c r="C25" s="43"/>
      <c r="D25" s="44">
        <v>27039475</v>
      </c>
      <c r="E25" s="44">
        <v>1016950</v>
      </c>
      <c r="F25" s="44">
        <v>45361494</v>
      </c>
      <c r="G25" s="44">
        <v>1516313</v>
      </c>
      <c r="H25" s="44">
        <v>99911282</v>
      </c>
      <c r="I25" s="44">
        <v>156560000</v>
      </c>
      <c r="J25" s="44">
        <v>207632</v>
      </c>
      <c r="K25" s="44">
        <v>95779414</v>
      </c>
      <c r="L25" s="44">
        <v>24820818</v>
      </c>
      <c r="M25" s="44">
        <v>18951948</v>
      </c>
      <c r="N25" s="44">
        <v>163993422</v>
      </c>
      <c r="O25" s="44">
        <v>7889564</v>
      </c>
      <c r="P25" s="44">
        <v>8485479</v>
      </c>
      <c r="Q25" s="44">
        <v>2124254</v>
      </c>
      <c r="R25" s="44">
        <v>13996270</v>
      </c>
      <c r="S25" s="44">
        <v>5421891</v>
      </c>
      <c r="T25" s="44">
        <v>2561970</v>
      </c>
      <c r="U25" s="44">
        <v>420961</v>
      </c>
      <c r="V25" s="44">
        <v>1144928</v>
      </c>
      <c r="W25" s="44">
        <v>1268749</v>
      </c>
      <c r="X25" s="44">
        <v>751323</v>
      </c>
      <c r="Y25" s="44">
        <v>1201101</v>
      </c>
      <c r="Z25" s="44">
        <v>4618360</v>
      </c>
      <c r="AA25" s="44">
        <v>5990510</v>
      </c>
      <c r="AB25" s="44">
        <v>40766377</v>
      </c>
      <c r="AC25" s="44">
        <v>16026177</v>
      </c>
      <c r="AD25" s="44">
        <v>379132329</v>
      </c>
      <c r="AE25" s="44">
        <v>328326</v>
      </c>
      <c r="AF25" s="44">
        <v>55578221</v>
      </c>
      <c r="AG25" s="44">
        <v>1620831</v>
      </c>
      <c r="AH25" s="44">
        <v>1887775</v>
      </c>
      <c r="AI25" s="44">
        <v>827404</v>
      </c>
      <c r="AJ25" s="44">
        <v>17657971</v>
      </c>
      <c r="AK25" s="44">
        <v>245857164</v>
      </c>
      <c r="AL25" s="44">
        <v>24135848</v>
      </c>
      <c r="AM25" s="44">
        <v>3077745</v>
      </c>
      <c r="AN25" s="44">
        <v>1044970</v>
      </c>
      <c r="AO25" s="44">
        <v>2369311</v>
      </c>
      <c r="AP25" s="44">
        <v>158046000</v>
      </c>
      <c r="AQ25" s="44">
        <v>47412169</v>
      </c>
      <c r="AR25" s="44">
        <v>69985618</v>
      </c>
      <c r="AS25" s="44">
        <v>949623608</v>
      </c>
      <c r="AT25" s="44">
        <v>43733395</v>
      </c>
      <c r="AU25" s="44">
        <v>7043442</v>
      </c>
      <c r="AV25" s="44">
        <v>37584026</v>
      </c>
      <c r="AW25" s="44">
        <v>3058973</v>
      </c>
      <c r="AX25" s="44">
        <v>316047356</v>
      </c>
      <c r="AY25" s="44">
        <v>20810717</v>
      </c>
      <c r="AZ25" s="44">
        <v>464043631</v>
      </c>
      <c r="BA25" s="44">
        <v>128183783</v>
      </c>
      <c r="BB25" s="44">
        <v>263981063</v>
      </c>
      <c r="BC25" s="44">
        <v>80689484</v>
      </c>
      <c r="BD25" s="44">
        <v>17899975</v>
      </c>
      <c r="BE25" s="44">
        <v>69796618</v>
      </c>
      <c r="BF25" s="44">
        <v>41299256</v>
      </c>
      <c r="BG25" s="44">
        <v>9719118</v>
      </c>
      <c r="BH25" s="44">
        <v>165511299</v>
      </c>
      <c r="BI25" s="44">
        <v>81316682</v>
      </c>
      <c r="BJ25" s="44">
        <v>1741046</v>
      </c>
      <c r="BK25" s="44">
        <v>3830036</v>
      </c>
      <c r="BL25" s="44">
        <v>1419476</v>
      </c>
      <c r="BM25" s="44">
        <v>1088433</v>
      </c>
      <c r="BN25" s="44">
        <v>44677596</v>
      </c>
      <c r="BO25" s="44">
        <v>4323223</v>
      </c>
      <c r="BP25" s="44">
        <v>11638091</v>
      </c>
      <c r="BQ25" s="45">
        <v>324173</v>
      </c>
      <c r="BR25" s="46">
        <f t="shared" si="0"/>
        <v>4526172844</v>
      </c>
    </row>
    <row r="26" spans="1:70">
      <c r="A26" s="35"/>
      <c r="B26" s="36">
        <v>531</v>
      </c>
      <c r="C26" s="37" t="s">
        <v>132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284513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71662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366285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9">
        <v>0</v>
      </c>
      <c r="BR26" s="40">
        <f t="shared" si="0"/>
        <v>722460</v>
      </c>
    </row>
    <row r="27" spans="1:70">
      <c r="A27" s="35"/>
      <c r="B27" s="36">
        <v>533</v>
      </c>
      <c r="C27" s="37" t="s">
        <v>133</v>
      </c>
      <c r="D27" s="38">
        <v>32275</v>
      </c>
      <c r="E27" s="38">
        <v>0</v>
      </c>
      <c r="F27" s="38">
        <v>15533321</v>
      </c>
      <c r="G27" s="38">
        <v>0</v>
      </c>
      <c r="H27" s="38">
        <v>0</v>
      </c>
      <c r="I27" s="38">
        <v>0</v>
      </c>
      <c r="J27" s="38">
        <v>0</v>
      </c>
      <c r="K27" s="38">
        <v>21229013</v>
      </c>
      <c r="L27" s="38">
        <v>495872</v>
      </c>
      <c r="M27" s="38">
        <v>0</v>
      </c>
      <c r="N27" s="38">
        <v>38653080</v>
      </c>
      <c r="O27" s="38">
        <v>42401</v>
      </c>
      <c r="P27" s="38">
        <v>1305305</v>
      </c>
      <c r="Q27" s="38">
        <v>0</v>
      </c>
      <c r="R27" s="38">
        <v>0</v>
      </c>
      <c r="S27" s="38">
        <v>1784424</v>
      </c>
      <c r="T27" s="38">
        <v>0</v>
      </c>
      <c r="U27" s="38">
        <v>0</v>
      </c>
      <c r="V27" s="38">
        <v>0</v>
      </c>
      <c r="W27" s="38">
        <v>0</v>
      </c>
      <c r="X27" s="38">
        <v>14300</v>
      </c>
      <c r="Y27" s="38">
        <v>0</v>
      </c>
      <c r="Z27" s="38">
        <v>695752</v>
      </c>
      <c r="AA27" s="38">
        <v>0</v>
      </c>
      <c r="AB27" s="38">
        <v>7196220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209091</v>
      </c>
      <c r="AN27" s="38">
        <v>430452</v>
      </c>
      <c r="AO27" s="38">
        <v>0</v>
      </c>
      <c r="AP27" s="38">
        <v>17395000</v>
      </c>
      <c r="AQ27" s="38">
        <v>4732146</v>
      </c>
      <c r="AR27" s="38">
        <v>0</v>
      </c>
      <c r="AS27" s="38">
        <v>0</v>
      </c>
      <c r="AT27" s="38">
        <v>0</v>
      </c>
      <c r="AU27" s="38">
        <v>92300</v>
      </c>
      <c r="AV27" s="38">
        <v>0</v>
      </c>
      <c r="AW27" s="38">
        <v>11182</v>
      </c>
      <c r="AX27" s="38">
        <v>0</v>
      </c>
      <c r="AY27" s="38">
        <v>0</v>
      </c>
      <c r="AZ27" s="38">
        <v>0</v>
      </c>
      <c r="BA27" s="38">
        <v>34355989</v>
      </c>
      <c r="BB27" s="38">
        <v>80981367</v>
      </c>
      <c r="BC27" s="38">
        <v>0</v>
      </c>
      <c r="BD27" s="38">
        <v>1209820</v>
      </c>
      <c r="BE27" s="38">
        <v>0</v>
      </c>
      <c r="BF27" s="38">
        <v>0</v>
      </c>
      <c r="BG27" s="38">
        <v>0</v>
      </c>
      <c r="BH27" s="38">
        <v>70725064</v>
      </c>
      <c r="BI27" s="38">
        <v>4152</v>
      </c>
      <c r="BJ27" s="38">
        <v>0</v>
      </c>
      <c r="BK27" s="38">
        <v>47081</v>
      </c>
      <c r="BL27" s="38">
        <v>0</v>
      </c>
      <c r="BM27" s="38">
        <v>0</v>
      </c>
      <c r="BN27" s="38">
        <v>0</v>
      </c>
      <c r="BO27" s="38">
        <v>77356</v>
      </c>
      <c r="BP27" s="38">
        <v>0</v>
      </c>
      <c r="BQ27" s="39">
        <v>0</v>
      </c>
      <c r="BR27" s="40">
        <f t="shared" si="0"/>
        <v>297252963</v>
      </c>
    </row>
    <row r="28" spans="1:70">
      <c r="A28" s="35"/>
      <c r="B28" s="36">
        <v>534</v>
      </c>
      <c r="C28" s="37" t="s">
        <v>134</v>
      </c>
      <c r="D28" s="38">
        <v>21144475</v>
      </c>
      <c r="E28" s="38">
        <v>970956</v>
      </c>
      <c r="F28" s="38">
        <v>17110314</v>
      </c>
      <c r="G28" s="38">
        <v>1232654</v>
      </c>
      <c r="H28" s="38">
        <v>52413418</v>
      </c>
      <c r="I28" s="38">
        <v>15387000</v>
      </c>
      <c r="J28" s="38">
        <v>0</v>
      </c>
      <c r="K28" s="38">
        <v>20045215</v>
      </c>
      <c r="L28" s="38">
        <v>4630512</v>
      </c>
      <c r="M28" s="38">
        <v>17483188</v>
      </c>
      <c r="N28" s="38">
        <v>42722840</v>
      </c>
      <c r="O28" s="38">
        <v>6264665</v>
      </c>
      <c r="P28" s="38">
        <v>3657618</v>
      </c>
      <c r="Q28" s="38">
        <v>1583028</v>
      </c>
      <c r="R28" s="38">
        <v>10106787</v>
      </c>
      <c r="S28" s="38">
        <v>1797314</v>
      </c>
      <c r="T28" s="38">
        <v>1514114</v>
      </c>
      <c r="U28" s="38">
        <v>150644</v>
      </c>
      <c r="V28" s="38">
        <v>790280</v>
      </c>
      <c r="W28" s="38">
        <v>451863</v>
      </c>
      <c r="X28" s="38">
        <v>243206</v>
      </c>
      <c r="Y28" s="38">
        <v>600539</v>
      </c>
      <c r="Z28" s="38">
        <v>2331139</v>
      </c>
      <c r="AA28" s="38">
        <v>2028625</v>
      </c>
      <c r="AB28" s="38">
        <v>7411009</v>
      </c>
      <c r="AC28" s="38">
        <v>7888824</v>
      </c>
      <c r="AD28" s="38">
        <v>92956689</v>
      </c>
      <c r="AE28" s="38">
        <v>165077</v>
      </c>
      <c r="AF28" s="38">
        <v>14664408</v>
      </c>
      <c r="AG28" s="38">
        <v>286346</v>
      </c>
      <c r="AH28" s="38">
        <v>1612862</v>
      </c>
      <c r="AI28" s="38">
        <v>497591</v>
      </c>
      <c r="AJ28" s="38">
        <v>15298443</v>
      </c>
      <c r="AK28" s="38">
        <v>79046941</v>
      </c>
      <c r="AL28" s="38">
        <v>11708766</v>
      </c>
      <c r="AM28" s="38">
        <v>2331740</v>
      </c>
      <c r="AN28" s="38">
        <v>528648</v>
      </c>
      <c r="AO28" s="38">
        <v>2113207</v>
      </c>
      <c r="AP28" s="38">
        <v>34771000</v>
      </c>
      <c r="AQ28" s="38">
        <v>14783498</v>
      </c>
      <c r="AR28" s="38">
        <v>20131617</v>
      </c>
      <c r="AS28" s="38">
        <v>249933720</v>
      </c>
      <c r="AT28" s="38">
        <v>20062599</v>
      </c>
      <c r="AU28" s="38">
        <v>1454637</v>
      </c>
      <c r="AV28" s="38">
        <v>9052813</v>
      </c>
      <c r="AW28" s="38">
        <v>2816025</v>
      </c>
      <c r="AX28" s="38">
        <v>68500337</v>
      </c>
      <c r="AY28" s="38">
        <v>16818332</v>
      </c>
      <c r="AZ28" s="38">
        <v>255041600</v>
      </c>
      <c r="BA28" s="38">
        <v>32624200</v>
      </c>
      <c r="BB28" s="38">
        <v>84049961</v>
      </c>
      <c r="BC28" s="38">
        <v>12185039</v>
      </c>
      <c r="BD28" s="38">
        <v>15705351</v>
      </c>
      <c r="BE28" s="38">
        <v>20766134</v>
      </c>
      <c r="BF28" s="38">
        <v>21655524</v>
      </c>
      <c r="BG28" s="38">
        <v>4696121</v>
      </c>
      <c r="BH28" s="38">
        <v>41047486</v>
      </c>
      <c r="BI28" s="38">
        <v>28281468</v>
      </c>
      <c r="BJ28" s="38">
        <v>418043</v>
      </c>
      <c r="BK28" s="38">
        <v>3065635</v>
      </c>
      <c r="BL28" s="38">
        <v>1336595</v>
      </c>
      <c r="BM28" s="38">
        <v>905619</v>
      </c>
      <c r="BN28" s="38">
        <v>23696871</v>
      </c>
      <c r="BO28" s="38">
        <v>2296777</v>
      </c>
      <c r="BP28" s="38">
        <v>11138746</v>
      </c>
      <c r="BQ28" s="39">
        <v>183686</v>
      </c>
      <c r="BR28" s="40">
        <f t="shared" si="0"/>
        <v>1458590379</v>
      </c>
    </row>
    <row r="29" spans="1:70">
      <c r="A29" s="35"/>
      <c r="B29" s="36">
        <v>535</v>
      </c>
      <c r="C29" s="37" t="s">
        <v>135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9700633</v>
      </c>
      <c r="L29" s="38">
        <v>37632</v>
      </c>
      <c r="M29" s="38">
        <v>0</v>
      </c>
      <c r="N29" s="38">
        <v>62555535</v>
      </c>
      <c r="O29" s="38">
        <v>263722</v>
      </c>
      <c r="P29" s="38">
        <v>696185</v>
      </c>
      <c r="Q29" s="38">
        <v>54469</v>
      </c>
      <c r="R29" s="38">
        <v>0</v>
      </c>
      <c r="S29" s="38">
        <v>980272</v>
      </c>
      <c r="T29" s="38">
        <v>0</v>
      </c>
      <c r="U29" s="38">
        <v>0</v>
      </c>
      <c r="V29" s="38">
        <v>0</v>
      </c>
      <c r="W29" s="38">
        <v>572</v>
      </c>
      <c r="X29" s="38">
        <v>0</v>
      </c>
      <c r="Y29" s="38">
        <v>0</v>
      </c>
      <c r="Z29" s="38">
        <v>1170337</v>
      </c>
      <c r="AA29" s="38">
        <v>0</v>
      </c>
      <c r="AB29" s="38">
        <v>7506139</v>
      </c>
      <c r="AC29" s="38">
        <v>4230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637891</v>
      </c>
      <c r="AM29" s="38">
        <v>0</v>
      </c>
      <c r="AN29" s="38">
        <v>0</v>
      </c>
      <c r="AO29" s="38">
        <v>0</v>
      </c>
      <c r="AP29" s="38">
        <v>30400000</v>
      </c>
      <c r="AQ29" s="38">
        <v>3201630</v>
      </c>
      <c r="AR29" s="38">
        <v>0</v>
      </c>
      <c r="AS29" s="38">
        <v>0</v>
      </c>
      <c r="AT29" s="38">
        <v>20330616</v>
      </c>
      <c r="AU29" s="38">
        <v>132583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25327270</v>
      </c>
      <c r="BB29" s="38">
        <v>61916560</v>
      </c>
      <c r="BC29" s="38">
        <v>0</v>
      </c>
      <c r="BD29" s="38">
        <v>581359</v>
      </c>
      <c r="BE29" s="38">
        <v>0</v>
      </c>
      <c r="BF29" s="38">
        <v>2490411</v>
      </c>
      <c r="BG29" s="38">
        <v>5914</v>
      </c>
      <c r="BH29" s="38">
        <v>23105646</v>
      </c>
      <c r="BI29" s="38">
        <v>19158</v>
      </c>
      <c r="BJ29" s="38">
        <v>56000</v>
      </c>
      <c r="BK29" s="38">
        <v>0</v>
      </c>
      <c r="BL29" s="38">
        <v>0</v>
      </c>
      <c r="BM29" s="38">
        <v>0</v>
      </c>
      <c r="BN29" s="38">
        <v>0</v>
      </c>
      <c r="BO29" s="38">
        <v>1718215</v>
      </c>
      <c r="BP29" s="38">
        <v>0</v>
      </c>
      <c r="BQ29" s="39">
        <v>0</v>
      </c>
      <c r="BR29" s="40">
        <f t="shared" si="0"/>
        <v>252892979</v>
      </c>
    </row>
    <row r="30" spans="1:70">
      <c r="A30" s="35"/>
      <c r="B30" s="36">
        <v>536</v>
      </c>
      <c r="C30" s="37" t="s">
        <v>136</v>
      </c>
      <c r="D30" s="38">
        <v>0</v>
      </c>
      <c r="E30" s="38">
        <v>0</v>
      </c>
      <c r="F30" s="38">
        <v>11601863</v>
      </c>
      <c r="G30" s="38">
        <v>0</v>
      </c>
      <c r="H30" s="38">
        <v>27539601</v>
      </c>
      <c r="I30" s="38">
        <v>111558000</v>
      </c>
      <c r="J30" s="38">
        <v>0</v>
      </c>
      <c r="K30" s="38">
        <v>25797016</v>
      </c>
      <c r="L30" s="38">
        <v>15941529</v>
      </c>
      <c r="M30" s="38">
        <v>0</v>
      </c>
      <c r="N30" s="38">
        <v>0</v>
      </c>
      <c r="O30" s="38">
        <v>0</v>
      </c>
      <c r="P30" s="38">
        <v>2355526</v>
      </c>
      <c r="Q30" s="38">
        <v>0</v>
      </c>
      <c r="R30" s="38">
        <v>679688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6736</v>
      </c>
      <c r="Y30" s="38">
        <v>424304</v>
      </c>
      <c r="Z30" s="38">
        <v>0</v>
      </c>
      <c r="AA30" s="38">
        <v>2519660</v>
      </c>
      <c r="AB30" s="38">
        <v>16114033</v>
      </c>
      <c r="AC30" s="38">
        <v>0</v>
      </c>
      <c r="AD30" s="38">
        <v>229179750</v>
      </c>
      <c r="AE30" s="38">
        <v>0</v>
      </c>
      <c r="AF30" s="38">
        <v>38609232</v>
      </c>
      <c r="AG30" s="38">
        <v>966578</v>
      </c>
      <c r="AH30" s="38">
        <v>0</v>
      </c>
      <c r="AI30" s="38">
        <v>0</v>
      </c>
      <c r="AJ30" s="38">
        <v>0</v>
      </c>
      <c r="AK30" s="38">
        <v>154277435</v>
      </c>
      <c r="AL30" s="38">
        <v>0</v>
      </c>
      <c r="AM30" s="38">
        <v>0</v>
      </c>
      <c r="AN30" s="38">
        <v>0</v>
      </c>
      <c r="AO30" s="38">
        <v>0</v>
      </c>
      <c r="AP30" s="38">
        <v>62153000</v>
      </c>
      <c r="AQ30" s="38">
        <v>19102689</v>
      </c>
      <c r="AR30" s="38">
        <v>32979519</v>
      </c>
      <c r="AS30" s="38">
        <v>586927186</v>
      </c>
      <c r="AT30" s="38">
        <v>0</v>
      </c>
      <c r="AU30" s="38">
        <v>2034829</v>
      </c>
      <c r="AV30" s="38">
        <v>26832035</v>
      </c>
      <c r="AW30" s="38">
        <v>0</v>
      </c>
      <c r="AX30" s="38">
        <v>211172126</v>
      </c>
      <c r="AY30" s="38">
        <v>0</v>
      </c>
      <c r="AZ30" s="38">
        <v>178918616</v>
      </c>
      <c r="BA30" s="38">
        <v>17174135</v>
      </c>
      <c r="BB30" s="38">
        <v>0</v>
      </c>
      <c r="BC30" s="38">
        <v>59186051</v>
      </c>
      <c r="BD30" s="38">
        <v>0</v>
      </c>
      <c r="BE30" s="38">
        <v>48171261</v>
      </c>
      <c r="BF30" s="38">
        <v>6519308</v>
      </c>
      <c r="BG30" s="38">
        <v>2187799</v>
      </c>
      <c r="BH30" s="38">
        <v>156684</v>
      </c>
      <c r="BI30" s="38">
        <v>49770522</v>
      </c>
      <c r="BJ30" s="38">
        <v>0</v>
      </c>
      <c r="BK30" s="38">
        <v>0</v>
      </c>
      <c r="BL30" s="38">
        <v>0</v>
      </c>
      <c r="BM30" s="38">
        <v>0</v>
      </c>
      <c r="BN30" s="38">
        <v>13891332</v>
      </c>
      <c r="BO30" s="38">
        <v>0</v>
      </c>
      <c r="BP30" s="38">
        <v>0</v>
      </c>
      <c r="BQ30" s="39">
        <v>0</v>
      </c>
      <c r="BR30" s="40">
        <f t="shared" si="0"/>
        <v>1954748043</v>
      </c>
    </row>
    <row r="31" spans="1:70">
      <c r="A31" s="35"/>
      <c r="B31" s="36">
        <v>537</v>
      </c>
      <c r="C31" s="37" t="s">
        <v>137</v>
      </c>
      <c r="D31" s="38">
        <v>5862725</v>
      </c>
      <c r="E31" s="38">
        <v>31927</v>
      </c>
      <c r="F31" s="38">
        <v>315258</v>
      </c>
      <c r="G31" s="38">
        <v>218229</v>
      </c>
      <c r="H31" s="38">
        <v>15554522</v>
      </c>
      <c r="I31" s="38">
        <v>26748000</v>
      </c>
      <c r="J31" s="38">
        <v>90028</v>
      </c>
      <c r="K31" s="38">
        <v>5787510</v>
      </c>
      <c r="L31" s="38">
        <v>3433020</v>
      </c>
      <c r="M31" s="38">
        <v>1287094</v>
      </c>
      <c r="N31" s="38">
        <v>8990332</v>
      </c>
      <c r="O31" s="38">
        <v>1248303</v>
      </c>
      <c r="P31" s="38">
        <v>120195</v>
      </c>
      <c r="Q31" s="38">
        <v>401936</v>
      </c>
      <c r="R31" s="38">
        <v>3202855</v>
      </c>
      <c r="S31" s="38">
        <v>671547</v>
      </c>
      <c r="T31" s="38">
        <v>75663</v>
      </c>
      <c r="U31" s="38">
        <v>270317</v>
      </c>
      <c r="V31" s="38">
        <v>354648</v>
      </c>
      <c r="W31" s="38">
        <v>739583</v>
      </c>
      <c r="X31" s="38">
        <v>463695</v>
      </c>
      <c r="Y31" s="38">
        <v>176258</v>
      </c>
      <c r="Z31" s="38">
        <v>39864</v>
      </c>
      <c r="AA31" s="38">
        <v>356244</v>
      </c>
      <c r="AB31" s="38">
        <v>923538</v>
      </c>
      <c r="AC31" s="38">
        <v>5919891</v>
      </c>
      <c r="AD31" s="38">
        <v>22421381</v>
      </c>
      <c r="AE31" s="38">
        <v>163249</v>
      </c>
      <c r="AF31" s="38">
        <v>385308</v>
      </c>
      <c r="AG31" s="38">
        <v>364519</v>
      </c>
      <c r="AH31" s="38">
        <v>274913</v>
      </c>
      <c r="AI31" s="38">
        <v>329813</v>
      </c>
      <c r="AJ31" s="38">
        <v>1331048</v>
      </c>
      <c r="AK31" s="38">
        <v>11886272</v>
      </c>
      <c r="AL31" s="38">
        <v>3898211</v>
      </c>
      <c r="AM31" s="38">
        <v>536914</v>
      </c>
      <c r="AN31" s="38">
        <v>85870</v>
      </c>
      <c r="AO31" s="38">
        <v>249848</v>
      </c>
      <c r="AP31" s="38">
        <v>4430000</v>
      </c>
      <c r="AQ31" s="38">
        <v>903109</v>
      </c>
      <c r="AR31" s="38">
        <v>9299026</v>
      </c>
      <c r="AS31" s="38">
        <v>8308746</v>
      </c>
      <c r="AT31" s="38">
        <v>3125281</v>
      </c>
      <c r="AU31" s="38">
        <v>373747</v>
      </c>
      <c r="AV31" s="38">
        <v>425002</v>
      </c>
      <c r="AW31" s="38">
        <v>231766</v>
      </c>
      <c r="AX31" s="38">
        <v>15519890</v>
      </c>
      <c r="AY31" s="38">
        <v>2874111</v>
      </c>
      <c r="AZ31" s="38">
        <v>30083415</v>
      </c>
      <c r="BA31" s="38">
        <v>3181435</v>
      </c>
      <c r="BB31" s="38">
        <v>10382681</v>
      </c>
      <c r="BC31" s="38">
        <v>6121045</v>
      </c>
      <c r="BD31" s="38">
        <v>358445</v>
      </c>
      <c r="BE31" s="38">
        <v>859223</v>
      </c>
      <c r="BF31" s="38">
        <v>8446493</v>
      </c>
      <c r="BG31" s="38">
        <v>1239291</v>
      </c>
      <c r="BH31" s="38">
        <v>16306998</v>
      </c>
      <c r="BI31" s="38">
        <v>77177</v>
      </c>
      <c r="BJ31" s="38">
        <v>418740</v>
      </c>
      <c r="BK31" s="38">
        <v>717320</v>
      </c>
      <c r="BL31" s="38">
        <v>14710</v>
      </c>
      <c r="BM31" s="38">
        <v>179610</v>
      </c>
      <c r="BN31" s="38">
        <v>7089393</v>
      </c>
      <c r="BO31" s="38">
        <v>230875</v>
      </c>
      <c r="BP31" s="38">
        <v>415927</v>
      </c>
      <c r="BQ31" s="39">
        <v>128917</v>
      </c>
      <c r="BR31" s="40">
        <f t="shared" si="0"/>
        <v>256952901</v>
      </c>
    </row>
    <row r="32" spans="1:70">
      <c r="A32" s="35"/>
      <c r="B32" s="36">
        <v>538</v>
      </c>
      <c r="C32" s="37" t="s">
        <v>138</v>
      </c>
      <c r="D32" s="38">
        <v>0</v>
      </c>
      <c r="E32" s="38">
        <v>0</v>
      </c>
      <c r="F32" s="38">
        <v>744397</v>
      </c>
      <c r="G32" s="38">
        <v>0</v>
      </c>
      <c r="H32" s="38">
        <v>4403741</v>
      </c>
      <c r="I32" s="38">
        <v>2867000</v>
      </c>
      <c r="J32" s="38">
        <v>4375</v>
      </c>
      <c r="K32" s="38">
        <v>1182164</v>
      </c>
      <c r="L32" s="38">
        <v>198228</v>
      </c>
      <c r="M32" s="38">
        <v>0</v>
      </c>
      <c r="N32" s="38">
        <v>4143649</v>
      </c>
      <c r="O32" s="38">
        <v>58276</v>
      </c>
      <c r="P32" s="38">
        <v>0</v>
      </c>
      <c r="Q32" s="38">
        <v>84821</v>
      </c>
      <c r="R32" s="38">
        <v>0</v>
      </c>
      <c r="S32" s="38">
        <v>188334</v>
      </c>
      <c r="T32" s="38">
        <v>0</v>
      </c>
      <c r="U32" s="38">
        <v>0</v>
      </c>
      <c r="V32" s="38">
        <v>0</v>
      </c>
      <c r="W32" s="38">
        <v>0</v>
      </c>
      <c r="X32" s="38">
        <v>23386</v>
      </c>
      <c r="Y32" s="38">
        <v>0</v>
      </c>
      <c r="Z32" s="38">
        <v>0</v>
      </c>
      <c r="AA32" s="38">
        <v>299129</v>
      </c>
      <c r="AB32" s="38">
        <v>1605037</v>
      </c>
      <c r="AC32" s="38">
        <v>0</v>
      </c>
      <c r="AD32" s="38">
        <v>33693599</v>
      </c>
      <c r="AE32" s="38">
        <v>0</v>
      </c>
      <c r="AF32" s="38">
        <v>1902271</v>
      </c>
      <c r="AG32" s="38">
        <v>0</v>
      </c>
      <c r="AH32" s="38">
        <v>0</v>
      </c>
      <c r="AI32" s="38">
        <v>0</v>
      </c>
      <c r="AJ32" s="38">
        <v>1028480</v>
      </c>
      <c r="AK32" s="38">
        <v>24433</v>
      </c>
      <c r="AL32" s="38">
        <v>5532172</v>
      </c>
      <c r="AM32" s="38">
        <v>0</v>
      </c>
      <c r="AN32" s="38">
        <v>0</v>
      </c>
      <c r="AO32" s="38">
        <v>0</v>
      </c>
      <c r="AP32" s="38">
        <v>5479000</v>
      </c>
      <c r="AQ32" s="38">
        <v>4689097</v>
      </c>
      <c r="AR32" s="38">
        <v>7575456</v>
      </c>
      <c r="AS32" s="38">
        <v>11000386</v>
      </c>
      <c r="AT32" s="38">
        <v>0</v>
      </c>
      <c r="AU32" s="38">
        <v>878380</v>
      </c>
      <c r="AV32" s="38">
        <v>1274176</v>
      </c>
      <c r="AW32" s="38">
        <v>0</v>
      </c>
      <c r="AX32" s="38">
        <v>18006526</v>
      </c>
      <c r="AY32" s="38">
        <v>1118274</v>
      </c>
      <c r="AZ32" s="38">
        <v>0</v>
      </c>
      <c r="BA32" s="38">
        <v>15520754</v>
      </c>
      <c r="BB32" s="38">
        <v>26650494</v>
      </c>
      <c r="BC32" s="38">
        <v>2997684</v>
      </c>
      <c r="BD32" s="38">
        <v>0</v>
      </c>
      <c r="BE32" s="38">
        <v>0</v>
      </c>
      <c r="BF32" s="38">
        <v>0</v>
      </c>
      <c r="BG32" s="38">
        <v>516541</v>
      </c>
      <c r="BH32" s="38">
        <v>14120930</v>
      </c>
      <c r="BI32" s="38">
        <v>2334778</v>
      </c>
      <c r="BJ32" s="38">
        <v>848263</v>
      </c>
      <c r="BK32" s="38">
        <v>0</v>
      </c>
      <c r="BL32" s="38">
        <v>36755</v>
      </c>
      <c r="BM32" s="38">
        <v>0</v>
      </c>
      <c r="BN32" s="38">
        <v>0</v>
      </c>
      <c r="BO32" s="38">
        <v>0</v>
      </c>
      <c r="BP32" s="38">
        <v>0</v>
      </c>
      <c r="BQ32" s="39">
        <v>0</v>
      </c>
      <c r="BR32" s="40">
        <f t="shared" si="0"/>
        <v>171030986</v>
      </c>
    </row>
    <row r="33" spans="1:70">
      <c r="A33" s="35"/>
      <c r="B33" s="36">
        <v>539</v>
      </c>
      <c r="C33" s="37" t="s">
        <v>139</v>
      </c>
      <c r="D33" s="38">
        <v>0</v>
      </c>
      <c r="E33" s="38">
        <v>14067</v>
      </c>
      <c r="F33" s="38">
        <v>56341</v>
      </c>
      <c r="G33" s="38">
        <v>65430</v>
      </c>
      <c r="H33" s="38">
        <v>0</v>
      </c>
      <c r="I33" s="38">
        <v>0</v>
      </c>
      <c r="J33" s="38">
        <v>113229</v>
      </c>
      <c r="K33" s="38">
        <v>12037863</v>
      </c>
      <c r="L33" s="38">
        <v>84025</v>
      </c>
      <c r="M33" s="38">
        <v>181666</v>
      </c>
      <c r="N33" s="38">
        <v>6927986</v>
      </c>
      <c r="O33" s="38">
        <v>12197</v>
      </c>
      <c r="P33" s="38">
        <v>66137</v>
      </c>
      <c r="Q33" s="38">
        <v>0</v>
      </c>
      <c r="R33" s="38">
        <v>6940</v>
      </c>
      <c r="S33" s="38">
        <v>0</v>
      </c>
      <c r="T33" s="38">
        <v>972193</v>
      </c>
      <c r="U33" s="38">
        <v>0</v>
      </c>
      <c r="V33" s="38">
        <v>0</v>
      </c>
      <c r="W33" s="38">
        <v>76731</v>
      </c>
      <c r="X33" s="38">
        <v>0</v>
      </c>
      <c r="Y33" s="38">
        <v>0</v>
      </c>
      <c r="Z33" s="38">
        <v>381268</v>
      </c>
      <c r="AA33" s="38">
        <v>715190</v>
      </c>
      <c r="AB33" s="38">
        <v>10401</v>
      </c>
      <c r="AC33" s="38">
        <v>2213232</v>
      </c>
      <c r="AD33" s="38">
        <v>880910</v>
      </c>
      <c r="AE33" s="38">
        <v>0</v>
      </c>
      <c r="AF33" s="38">
        <v>17002</v>
      </c>
      <c r="AG33" s="38">
        <v>3388</v>
      </c>
      <c r="AH33" s="38">
        <v>0</v>
      </c>
      <c r="AI33" s="38">
        <v>0</v>
      </c>
      <c r="AJ33" s="38">
        <v>0</v>
      </c>
      <c r="AK33" s="38">
        <v>622083</v>
      </c>
      <c r="AL33" s="38">
        <v>2358808</v>
      </c>
      <c r="AM33" s="38">
        <v>0</v>
      </c>
      <c r="AN33" s="38">
        <v>0</v>
      </c>
      <c r="AO33" s="38">
        <v>6256</v>
      </c>
      <c r="AP33" s="38">
        <v>3418000</v>
      </c>
      <c r="AQ33" s="38">
        <v>0</v>
      </c>
      <c r="AR33" s="38">
        <v>0</v>
      </c>
      <c r="AS33" s="38">
        <v>93453570</v>
      </c>
      <c r="AT33" s="38">
        <v>214899</v>
      </c>
      <c r="AU33" s="38">
        <v>2076966</v>
      </c>
      <c r="AV33" s="38">
        <v>0</v>
      </c>
      <c r="AW33" s="38">
        <v>0</v>
      </c>
      <c r="AX33" s="38">
        <v>2848477</v>
      </c>
      <c r="AY33" s="38">
        <v>0</v>
      </c>
      <c r="AZ33" s="38">
        <v>0</v>
      </c>
      <c r="BA33" s="38">
        <v>0</v>
      </c>
      <c r="BB33" s="38">
        <v>0</v>
      </c>
      <c r="BC33" s="38">
        <v>199665</v>
      </c>
      <c r="BD33" s="38">
        <v>45000</v>
      </c>
      <c r="BE33" s="38">
        <v>0</v>
      </c>
      <c r="BF33" s="38">
        <v>2187520</v>
      </c>
      <c r="BG33" s="38">
        <v>707167</v>
      </c>
      <c r="BH33" s="38">
        <v>48491</v>
      </c>
      <c r="BI33" s="38">
        <v>829427</v>
      </c>
      <c r="BJ33" s="38">
        <v>0</v>
      </c>
      <c r="BK33" s="38">
        <v>0</v>
      </c>
      <c r="BL33" s="38">
        <v>31416</v>
      </c>
      <c r="BM33" s="38">
        <v>3204</v>
      </c>
      <c r="BN33" s="38">
        <v>0</v>
      </c>
      <c r="BO33" s="38">
        <v>0</v>
      </c>
      <c r="BP33" s="38">
        <v>83418</v>
      </c>
      <c r="BQ33" s="39">
        <v>11570</v>
      </c>
      <c r="BR33" s="40">
        <f t="shared" si="0"/>
        <v>133982133</v>
      </c>
    </row>
    <row r="34" spans="1:70" ht="15.75">
      <c r="A34" s="41" t="s">
        <v>4</v>
      </c>
      <c r="B34" s="42"/>
      <c r="C34" s="43"/>
      <c r="D34" s="44">
        <v>19884023</v>
      </c>
      <c r="E34" s="44">
        <v>4163522</v>
      </c>
      <c r="F34" s="44">
        <v>35119174</v>
      </c>
      <c r="G34" s="44">
        <v>3777485</v>
      </c>
      <c r="H34" s="44">
        <v>59389324</v>
      </c>
      <c r="I34" s="44">
        <v>599449000</v>
      </c>
      <c r="J34" s="44">
        <v>8426766</v>
      </c>
      <c r="K34" s="44">
        <v>88591366</v>
      </c>
      <c r="L34" s="44">
        <v>23022521</v>
      </c>
      <c r="M34" s="44">
        <v>35106963</v>
      </c>
      <c r="N34" s="44">
        <v>99993105</v>
      </c>
      <c r="O34" s="44">
        <v>11479865</v>
      </c>
      <c r="P34" s="44">
        <v>3728207</v>
      </c>
      <c r="Q34" s="44">
        <v>7810105</v>
      </c>
      <c r="R34" s="44">
        <v>58534393</v>
      </c>
      <c r="S34" s="44">
        <v>15946340</v>
      </c>
      <c r="T34" s="44">
        <v>4935937</v>
      </c>
      <c r="U34" s="44">
        <v>10333865</v>
      </c>
      <c r="V34" s="44">
        <v>5006531</v>
      </c>
      <c r="W34" s="44">
        <v>1478759</v>
      </c>
      <c r="X34" s="44">
        <v>5555379</v>
      </c>
      <c r="Y34" s="44">
        <v>6983736</v>
      </c>
      <c r="Z34" s="44">
        <v>4284863</v>
      </c>
      <c r="AA34" s="44">
        <v>11326280</v>
      </c>
      <c r="AB34" s="44">
        <v>26440652</v>
      </c>
      <c r="AC34" s="44">
        <v>17543673</v>
      </c>
      <c r="AD34" s="44">
        <v>124474068</v>
      </c>
      <c r="AE34" s="44">
        <v>9300560</v>
      </c>
      <c r="AF34" s="44">
        <v>29314242</v>
      </c>
      <c r="AG34" s="44">
        <v>18827403</v>
      </c>
      <c r="AH34" s="44">
        <v>2321000</v>
      </c>
      <c r="AI34" s="44">
        <v>1444230</v>
      </c>
      <c r="AJ34" s="44">
        <v>34877587</v>
      </c>
      <c r="AK34" s="44">
        <v>233965215</v>
      </c>
      <c r="AL34" s="44">
        <v>20305016</v>
      </c>
      <c r="AM34" s="44">
        <v>7643763</v>
      </c>
      <c r="AN34" s="44">
        <v>3114818</v>
      </c>
      <c r="AO34" s="44">
        <v>7542972</v>
      </c>
      <c r="AP34" s="44">
        <v>88259000</v>
      </c>
      <c r="AQ34" s="44">
        <v>35210448</v>
      </c>
      <c r="AR34" s="44">
        <v>30594131</v>
      </c>
      <c r="AS34" s="44">
        <v>1620768180</v>
      </c>
      <c r="AT34" s="44">
        <v>26901554</v>
      </c>
      <c r="AU34" s="44">
        <v>9562066</v>
      </c>
      <c r="AV34" s="44">
        <v>31543112</v>
      </c>
      <c r="AW34" s="44">
        <v>6871706</v>
      </c>
      <c r="AX34" s="44">
        <v>207831696</v>
      </c>
      <c r="AY34" s="44">
        <v>76913349</v>
      </c>
      <c r="AZ34" s="44">
        <v>250373050</v>
      </c>
      <c r="BA34" s="44">
        <v>44628709</v>
      </c>
      <c r="BB34" s="44">
        <v>110099663</v>
      </c>
      <c r="BC34" s="44">
        <v>61435923</v>
      </c>
      <c r="BD34" s="44">
        <v>15944273</v>
      </c>
      <c r="BE34" s="44">
        <v>54473381</v>
      </c>
      <c r="BF34" s="44">
        <v>43008120</v>
      </c>
      <c r="BG34" s="44">
        <v>17096592</v>
      </c>
      <c r="BH34" s="44">
        <v>74767338</v>
      </c>
      <c r="BI34" s="44">
        <v>73135292</v>
      </c>
      <c r="BJ34" s="44">
        <v>19015412</v>
      </c>
      <c r="BK34" s="44">
        <v>9780676</v>
      </c>
      <c r="BL34" s="44">
        <v>3197652</v>
      </c>
      <c r="BM34" s="44">
        <v>2049023</v>
      </c>
      <c r="BN34" s="44">
        <v>93622500</v>
      </c>
      <c r="BO34" s="44">
        <v>6425686</v>
      </c>
      <c r="BP34" s="44">
        <v>24001817</v>
      </c>
      <c r="BQ34" s="45">
        <v>8253379</v>
      </c>
      <c r="BR34" s="46">
        <f t="shared" si="0"/>
        <v>4707206436</v>
      </c>
    </row>
    <row r="35" spans="1:70">
      <c r="A35" s="35"/>
      <c r="B35" s="36">
        <v>541</v>
      </c>
      <c r="C35" s="37" t="s">
        <v>141</v>
      </c>
      <c r="D35" s="38">
        <v>18632973</v>
      </c>
      <c r="E35" s="38">
        <v>4163522</v>
      </c>
      <c r="F35" s="38">
        <v>31223525</v>
      </c>
      <c r="G35" s="38">
        <v>3777485</v>
      </c>
      <c r="H35" s="38">
        <v>38415738</v>
      </c>
      <c r="I35" s="38">
        <v>68442000</v>
      </c>
      <c r="J35" s="38">
        <v>8122956</v>
      </c>
      <c r="K35" s="38">
        <v>88591366</v>
      </c>
      <c r="L35" s="38">
        <v>20540753</v>
      </c>
      <c r="M35" s="38">
        <v>32937056</v>
      </c>
      <c r="N35" s="38">
        <v>87103963</v>
      </c>
      <c r="O35" s="38">
        <v>11479865</v>
      </c>
      <c r="P35" s="38">
        <v>3642592</v>
      </c>
      <c r="Q35" s="38">
        <v>2693505</v>
      </c>
      <c r="R35" s="38">
        <v>45063819</v>
      </c>
      <c r="S35" s="38">
        <v>11159443</v>
      </c>
      <c r="T35" s="38">
        <v>3398333</v>
      </c>
      <c r="U35" s="38">
        <v>10237115</v>
      </c>
      <c r="V35" s="38">
        <v>5006531</v>
      </c>
      <c r="W35" s="38">
        <v>1478759</v>
      </c>
      <c r="X35" s="38">
        <v>5527116</v>
      </c>
      <c r="Y35" s="38">
        <v>6983736</v>
      </c>
      <c r="Z35" s="38">
        <v>4284863</v>
      </c>
      <c r="AA35" s="38">
        <v>9595948</v>
      </c>
      <c r="AB35" s="38">
        <v>20489573</v>
      </c>
      <c r="AC35" s="38">
        <v>17543673</v>
      </c>
      <c r="AD35" s="38">
        <v>124352349</v>
      </c>
      <c r="AE35" s="38">
        <v>9300060</v>
      </c>
      <c r="AF35" s="38">
        <v>29314242</v>
      </c>
      <c r="AG35" s="38">
        <v>18822403</v>
      </c>
      <c r="AH35" s="38">
        <v>2321000</v>
      </c>
      <c r="AI35" s="38">
        <v>1444230</v>
      </c>
      <c r="AJ35" s="38">
        <v>27615429</v>
      </c>
      <c r="AK35" s="38">
        <v>82234343</v>
      </c>
      <c r="AL35" s="38">
        <v>20305016</v>
      </c>
      <c r="AM35" s="38">
        <v>6639315</v>
      </c>
      <c r="AN35" s="38">
        <v>2516871</v>
      </c>
      <c r="AO35" s="38">
        <v>7540472</v>
      </c>
      <c r="AP35" s="38">
        <v>57907000</v>
      </c>
      <c r="AQ35" s="38">
        <v>33342482</v>
      </c>
      <c r="AR35" s="38">
        <v>25070152</v>
      </c>
      <c r="AS35" s="38">
        <v>105263431</v>
      </c>
      <c r="AT35" s="38">
        <v>13379903</v>
      </c>
      <c r="AU35" s="38">
        <v>8823769</v>
      </c>
      <c r="AV35" s="38">
        <v>14315398</v>
      </c>
      <c r="AW35" s="38">
        <v>6341579</v>
      </c>
      <c r="AX35" s="38">
        <v>154798564</v>
      </c>
      <c r="AY35" s="38">
        <v>69658105</v>
      </c>
      <c r="AZ35" s="38">
        <v>74451543</v>
      </c>
      <c r="BA35" s="38">
        <v>31062154</v>
      </c>
      <c r="BB35" s="38">
        <v>92474795</v>
      </c>
      <c r="BC35" s="38">
        <v>50765594</v>
      </c>
      <c r="BD35" s="38">
        <v>15696586</v>
      </c>
      <c r="BE35" s="38">
        <v>54473381</v>
      </c>
      <c r="BF35" s="38">
        <v>28009028</v>
      </c>
      <c r="BG35" s="38">
        <v>15369212</v>
      </c>
      <c r="BH35" s="38">
        <v>41431399</v>
      </c>
      <c r="BI35" s="38">
        <v>65058956</v>
      </c>
      <c r="BJ35" s="38">
        <v>17798777</v>
      </c>
      <c r="BK35" s="38">
        <v>9405601</v>
      </c>
      <c r="BL35" s="38">
        <v>2643583</v>
      </c>
      <c r="BM35" s="38">
        <v>1025726</v>
      </c>
      <c r="BN35" s="38">
        <v>45684928</v>
      </c>
      <c r="BO35" s="38">
        <v>6361547</v>
      </c>
      <c r="BP35" s="38">
        <v>24001817</v>
      </c>
      <c r="BQ35" s="39">
        <v>7951340</v>
      </c>
      <c r="BR35" s="40">
        <f t="shared" si="0"/>
        <v>1965508288</v>
      </c>
    </row>
    <row r="36" spans="1:70">
      <c r="A36" s="35"/>
      <c r="B36" s="36">
        <v>542</v>
      </c>
      <c r="C36" s="37" t="s">
        <v>142</v>
      </c>
      <c r="D36" s="38">
        <v>0</v>
      </c>
      <c r="E36" s="38">
        <v>0</v>
      </c>
      <c r="F36" s="38">
        <v>0</v>
      </c>
      <c r="G36" s="38">
        <v>0</v>
      </c>
      <c r="H36" s="38">
        <v>5570748</v>
      </c>
      <c r="I36" s="38">
        <v>261719000</v>
      </c>
      <c r="J36" s="38">
        <v>303810</v>
      </c>
      <c r="K36" s="38">
        <v>0</v>
      </c>
      <c r="L36" s="38">
        <v>410458</v>
      </c>
      <c r="M36" s="38">
        <v>0</v>
      </c>
      <c r="N36" s="38">
        <v>3410160</v>
      </c>
      <c r="O36" s="38">
        <v>0</v>
      </c>
      <c r="P36" s="38">
        <v>0</v>
      </c>
      <c r="Q36" s="38">
        <v>4945360</v>
      </c>
      <c r="R36" s="38">
        <v>0</v>
      </c>
      <c r="S36" s="38">
        <v>2933125</v>
      </c>
      <c r="T36" s="38">
        <v>1537604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1730332</v>
      </c>
      <c r="AB36" s="38">
        <v>2302928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126088974</v>
      </c>
      <c r="AL36" s="38">
        <v>0</v>
      </c>
      <c r="AM36" s="38">
        <v>1</v>
      </c>
      <c r="AN36" s="38">
        <v>0</v>
      </c>
      <c r="AO36" s="38">
        <v>2500</v>
      </c>
      <c r="AP36" s="38">
        <v>0</v>
      </c>
      <c r="AQ36" s="38">
        <v>803354</v>
      </c>
      <c r="AR36" s="38">
        <v>2853237</v>
      </c>
      <c r="AS36" s="38">
        <v>696485526</v>
      </c>
      <c r="AT36" s="38">
        <v>13268193</v>
      </c>
      <c r="AU36" s="38">
        <v>0</v>
      </c>
      <c r="AV36" s="38">
        <v>13139896</v>
      </c>
      <c r="AW36" s="38">
        <v>483479</v>
      </c>
      <c r="AX36" s="38">
        <v>0</v>
      </c>
      <c r="AY36" s="38">
        <v>0</v>
      </c>
      <c r="AZ36" s="38">
        <v>77498073</v>
      </c>
      <c r="BA36" s="38">
        <v>0</v>
      </c>
      <c r="BB36" s="38">
        <v>17624868</v>
      </c>
      <c r="BC36" s="38">
        <v>0</v>
      </c>
      <c r="BD36" s="38">
        <v>0</v>
      </c>
      <c r="BE36" s="38">
        <v>0</v>
      </c>
      <c r="BF36" s="38">
        <v>6599180</v>
      </c>
      <c r="BG36" s="38">
        <v>1693306</v>
      </c>
      <c r="BH36" s="38">
        <v>0</v>
      </c>
      <c r="BI36" s="38">
        <v>0</v>
      </c>
      <c r="BJ36" s="38">
        <v>0</v>
      </c>
      <c r="BK36" s="38">
        <v>375075</v>
      </c>
      <c r="BL36" s="38">
        <v>523680</v>
      </c>
      <c r="BM36" s="38">
        <v>0</v>
      </c>
      <c r="BN36" s="38">
        <v>18174858</v>
      </c>
      <c r="BO36" s="38">
        <v>64139</v>
      </c>
      <c r="BP36" s="38">
        <v>0</v>
      </c>
      <c r="BQ36" s="39">
        <v>0</v>
      </c>
      <c r="BR36" s="40">
        <f t="shared" si="0"/>
        <v>1260541864</v>
      </c>
    </row>
    <row r="37" spans="1:70">
      <c r="A37" s="35"/>
      <c r="B37" s="36">
        <v>543</v>
      </c>
      <c r="C37" s="37" t="s">
        <v>143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116866000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165840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699076</v>
      </c>
      <c r="AC37" s="38">
        <v>0</v>
      </c>
      <c r="AD37" s="38">
        <v>25000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0</v>
      </c>
      <c r="AL37" s="38">
        <v>0</v>
      </c>
      <c r="AM37" s="38">
        <v>0</v>
      </c>
      <c r="AN37" s="38">
        <v>0</v>
      </c>
      <c r="AO37" s="38">
        <v>0</v>
      </c>
      <c r="AP37" s="38">
        <v>14014000</v>
      </c>
      <c r="AQ37" s="38">
        <v>0</v>
      </c>
      <c r="AR37" s="38">
        <v>0</v>
      </c>
      <c r="AS37" s="38">
        <v>110172000</v>
      </c>
      <c r="AT37" s="38">
        <v>217311</v>
      </c>
      <c r="AU37" s="38">
        <v>0</v>
      </c>
      <c r="AV37" s="38">
        <v>0</v>
      </c>
      <c r="AW37" s="38">
        <v>0</v>
      </c>
      <c r="AX37" s="38">
        <v>0</v>
      </c>
      <c r="AY37" s="38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217687</v>
      </c>
      <c r="BE37" s="38">
        <v>0</v>
      </c>
      <c r="BF37" s="38">
        <v>2741865</v>
      </c>
      <c r="BG37" s="38">
        <v>18903</v>
      </c>
      <c r="BH37" s="38">
        <v>0</v>
      </c>
      <c r="BI37" s="38">
        <v>1156477</v>
      </c>
      <c r="BJ37" s="38">
        <v>0</v>
      </c>
      <c r="BK37" s="38">
        <v>0</v>
      </c>
      <c r="BL37" s="38">
        <v>0</v>
      </c>
      <c r="BM37" s="38">
        <v>0</v>
      </c>
      <c r="BN37" s="38">
        <v>773265</v>
      </c>
      <c r="BO37" s="38">
        <v>0</v>
      </c>
      <c r="BP37" s="38">
        <v>0</v>
      </c>
      <c r="BQ37" s="39">
        <v>0</v>
      </c>
      <c r="BR37" s="40">
        <f t="shared" si="0"/>
        <v>247067424</v>
      </c>
    </row>
    <row r="38" spans="1:70">
      <c r="A38" s="35"/>
      <c r="B38" s="36">
        <v>544</v>
      </c>
      <c r="C38" s="37" t="s">
        <v>144</v>
      </c>
      <c r="D38" s="38">
        <v>1178960</v>
      </c>
      <c r="E38" s="38">
        <v>0</v>
      </c>
      <c r="F38" s="38">
        <v>3895649</v>
      </c>
      <c r="G38" s="38">
        <v>0</v>
      </c>
      <c r="H38" s="38">
        <v>15402838</v>
      </c>
      <c r="I38" s="38">
        <v>152422000</v>
      </c>
      <c r="J38" s="38">
        <v>0</v>
      </c>
      <c r="K38" s="38">
        <v>0</v>
      </c>
      <c r="L38" s="38">
        <v>1763461</v>
      </c>
      <c r="M38" s="38">
        <v>73995</v>
      </c>
      <c r="N38" s="38">
        <v>9478982</v>
      </c>
      <c r="O38" s="38">
        <v>0</v>
      </c>
      <c r="P38" s="38">
        <v>85615</v>
      </c>
      <c r="Q38" s="38">
        <v>0</v>
      </c>
      <c r="R38" s="38">
        <v>13470574</v>
      </c>
      <c r="S38" s="38">
        <v>1853772</v>
      </c>
      <c r="T38" s="38">
        <v>0</v>
      </c>
      <c r="U38" s="38">
        <v>96750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2949075</v>
      </c>
      <c r="AC38" s="38">
        <v>0</v>
      </c>
      <c r="AD38" s="38">
        <v>96719</v>
      </c>
      <c r="AE38" s="38">
        <v>0</v>
      </c>
      <c r="AF38" s="38">
        <v>0</v>
      </c>
      <c r="AG38" s="38">
        <v>5000</v>
      </c>
      <c r="AH38" s="38">
        <v>0</v>
      </c>
      <c r="AI38" s="38">
        <v>0</v>
      </c>
      <c r="AJ38" s="38">
        <v>0</v>
      </c>
      <c r="AK38" s="38">
        <v>25641898</v>
      </c>
      <c r="AL38" s="38">
        <v>0</v>
      </c>
      <c r="AM38" s="38">
        <v>1004447</v>
      </c>
      <c r="AN38" s="38">
        <v>597947</v>
      </c>
      <c r="AO38" s="38">
        <v>0</v>
      </c>
      <c r="AP38" s="38">
        <v>15915000</v>
      </c>
      <c r="AQ38" s="38">
        <v>1064612</v>
      </c>
      <c r="AR38" s="38">
        <v>2670742</v>
      </c>
      <c r="AS38" s="38">
        <v>625345455</v>
      </c>
      <c r="AT38" s="38">
        <v>0</v>
      </c>
      <c r="AU38" s="38">
        <v>0</v>
      </c>
      <c r="AV38" s="38">
        <v>4087818</v>
      </c>
      <c r="AW38" s="38">
        <v>0</v>
      </c>
      <c r="AX38" s="38">
        <v>50359514</v>
      </c>
      <c r="AY38" s="38">
        <v>7255244</v>
      </c>
      <c r="AZ38" s="38">
        <v>98423434</v>
      </c>
      <c r="BA38" s="38">
        <v>13457553</v>
      </c>
      <c r="BB38" s="38">
        <v>0</v>
      </c>
      <c r="BC38" s="38">
        <v>2068554</v>
      </c>
      <c r="BD38" s="38">
        <v>30000</v>
      </c>
      <c r="BE38" s="38">
        <v>0</v>
      </c>
      <c r="BF38" s="38">
        <v>0</v>
      </c>
      <c r="BG38" s="38">
        <v>0</v>
      </c>
      <c r="BH38" s="38">
        <v>33277021</v>
      </c>
      <c r="BI38" s="38">
        <v>6919859</v>
      </c>
      <c r="BJ38" s="38">
        <v>0</v>
      </c>
      <c r="BK38" s="38">
        <v>0</v>
      </c>
      <c r="BL38" s="38">
        <v>0</v>
      </c>
      <c r="BM38" s="38">
        <v>0</v>
      </c>
      <c r="BN38" s="38">
        <v>27045011</v>
      </c>
      <c r="BO38" s="38">
        <v>0</v>
      </c>
      <c r="BP38" s="38">
        <v>0</v>
      </c>
      <c r="BQ38" s="39">
        <v>302039</v>
      </c>
      <c r="BR38" s="40">
        <f t="shared" si="0"/>
        <v>1118239538</v>
      </c>
    </row>
    <row r="39" spans="1:70">
      <c r="A39" s="35"/>
      <c r="B39" s="36">
        <v>545</v>
      </c>
      <c r="C39" s="37" t="s">
        <v>145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2011954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1875059</v>
      </c>
      <c r="BO39" s="38">
        <v>0</v>
      </c>
      <c r="BP39" s="38">
        <v>0</v>
      </c>
      <c r="BQ39" s="39">
        <v>0</v>
      </c>
      <c r="BR39" s="40">
        <f t="shared" si="0"/>
        <v>3887013</v>
      </c>
    </row>
    <row r="40" spans="1:70">
      <c r="A40" s="35"/>
      <c r="B40" s="36">
        <v>549</v>
      </c>
      <c r="C40" s="37" t="s">
        <v>146</v>
      </c>
      <c r="D40" s="38">
        <v>72090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307849</v>
      </c>
      <c r="M40" s="38">
        <v>83958</v>
      </c>
      <c r="N40" s="38">
        <v>0</v>
      </c>
      <c r="O40" s="38">
        <v>0</v>
      </c>
      <c r="P40" s="38">
        <v>0</v>
      </c>
      <c r="Q40" s="38">
        <v>5400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28263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500</v>
      </c>
      <c r="AF40" s="38">
        <v>0</v>
      </c>
      <c r="AG40" s="38">
        <v>0</v>
      </c>
      <c r="AH40" s="38">
        <v>0</v>
      </c>
      <c r="AI40" s="38">
        <v>0</v>
      </c>
      <c r="AJ40" s="38">
        <v>7262158</v>
      </c>
      <c r="AK40" s="38">
        <v>0</v>
      </c>
      <c r="AL40" s="38">
        <v>0</v>
      </c>
      <c r="AM40" s="38">
        <v>0</v>
      </c>
      <c r="AN40" s="38">
        <v>0</v>
      </c>
      <c r="AO40" s="38">
        <v>0</v>
      </c>
      <c r="AP40" s="38">
        <v>423000</v>
      </c>
      <c r="AQ40" s="38">
        <v>0</v>
      </c>
      <c r="AR40" s="38">
        <v>0</v>
      </c>
      <c r="AS40" s="38">
        <v>83501768</v>
      </c>
      <c r="AT40" s="38">
        <v>36147</v>
      </c>
      <c r="AU40" s="38">
        <v>738297</v>
      </c>
      <c r="AV40" s="38">
        <v>0</v>
      </c>
      <c r="AW40" s="38">
        <v>46648</v>
      </c>
      <c r="AX40" s="38">
        <v>2673618</v>
      </c>
      <c r="AY40" s="38">
        <v>0</v>
      </c>
      <c r="AZ40" s="38">
        <v>0</v>
      </c>
      <c r="BA40" s="38">
        <v>109002</v>
      </c>
      <c r="BB40" s="38">
        <v>0</v>
      </c>
      <c r="BC40" s="38">
        <v>8601775</v>
      </c>
      <c r="BD40" s="38">
        <v>0</v>
      </c>
      <c r="BE40" s="38">
        <v>0</v>
      </c>
      <c r="BF40" s="38">
        <v>5658047</v>
      </c>
      <c r="BG40" s="38">
        <v>15171</v>
      </c>
      <c r="BH40" s="38">
        <v>58918</v>
      </c>
      <c r="BI40" s="38">
        <v>0</v>
      </c>
      <c r="BJ40" s="38">
        <v>1216635</v>
      </c>
      <c r="BK40" s="38">
        <v>0</v>
      </c>
      <c r="BL40" s="38">
        <v>30389</v>
      </c>
      <c r="BM40" s="38">
        <v>1023297</v>
      </c>
      <c r="BN40" s="38">
        <v>69379</v>
      </c>
      <c r="BO40" s="38">
        <v>0</v>
      </c>
      <c r="BP40" s="38">
        <v>0</v>
      </c>
      <c r="BQ40" s="39">
        <v>0</v>
      </c>
      <c r="BR40" s="40">
        <f t="shared" si="0"/>
        <v>111962309</v>
      </c>
    </row>
    <row r="41" spans="1:70" ht="15.75">
      <c r="A41" s="41" t="s">
        <v>5</v>
      </c>
      <c r="B41" s="42"/>
      <c r="C41" s="43"/>
      <c r="D41" s="44">
        <v>14746873</v>
      </c>
      <c r="E41" s="44">
        <v>456513</v>
      </c>
      <c r="F41" s="44">
        <v>53315900</v>
      </c>
      <c r="G41" s="44">
        <v>1329944</v>
      </c>
      <c r="H41" s="44">
        <v>24952128</v>
      </c>
      <c r="I41" s="44">
        <v>16217000</v>
      </c>
      <c r="J41" s="44">
        <v>808979</v>
      </c>
      <c r="K41" s="44">
        <v>3492686</v>
      </c>
      <c r="L41" s="44">
        <v>1907948</v>
      </c>
      <c r="M41" s="44">
        <v>1526743</v>
      </c>
      <c r="N41" s="44">
        <v>8662889</v>
      </c>
      <c r="O41" s="44">
        <v>2229006</v>
      </c>
      <c r="P41" s="44">
        <v>803225</v>
      </c>
      <c r="Q41" s="44">
        <v>1168624</v>
      </c>
      <c r="R41" s="44">
        <v>23552429</v>
      </c>
      <c r="S41" s="44">
        <v>2518639</v>
      </c>
      <c r="T41" s="44">
        <v>1588074</v>
      </c>
      <c r="U41" s="44">
        <v>896583</v>
      </c>
      <c r="V41" s="44">
        <v>456490</v>
      </c>
      <c r="W41" s="44">
        <v>2656106</v>
      </c>
      <c r="X41" s="44">
        <v>1911352</v>
      </c>
      <c r="Y41" s="44">
        <v>583462</v>
      </c>
      <c r="Z41" s="44">
        <v>572294</v>
      </c>
      <c r="AA41" s="44">
        <v>761458</v>
      </c>
      <c r="AB41" s="44">
        <v>3415215</v>
      </c>
      <c r="AC41" s="44">
        <v>2663981</v>
      </c>
      <c r="AD41" s="44">
        <v>68875932</v>
      </c>
      <c r="AE41" s="44">
        <v>520113</v>
      </c>
      <c r="AF41" s="44">
        <v>437031</v>
      </c>
      <c r="AG41" s="44">
        <v>2002404</v>
      </c>
      <c r="AH41" s="44">
        <v>896128</v>
      </c>
      <c r="AI41" s="44">
        <v>515222</v>
      </c>
      <c r="AJ41" s="44">
        <v>8478415</v>
      </c>
      <c r="AK41" s="44">
        <v>31014737</v>
      </c>
      <c r="AL41" s="44">
        <v>7216472</v>
      </c>
      <c r="AM41" s="44">
        <v>724583</v>
      </c>
      <c r="AN41" s="44">
        <v>386345</v>
      </c>
      <c r="AO41" s="44">
        <v>431468</v>
      </c>
      <c r="AP41" s="44">
        <v>19703000</v>
      </c>
      <c r="AQ41" s="44">
        <v>3785834</v>
      </c>
      <c r="AR41" s="44">
        <v>4693625</v>
      </c>
      <c r="AS41" s="44">
        <v>452769910</v>
      </c>
      <c r="AT41" s="44">
        <v>35637822</v>
      </c>
      <c r="AU41" s="44">
        <v>5550347</v>
      </c>
      <c r="AV41" s="44">
        <v>10060825</v>
      </c>
      <c r="AW41" s="44">
        <v>908322</v>
      </c>
      <c r="AX41" s="44">
        <v>364104778</v>
      </c>
      <c r="AY41" s="44">
        <v>105358815</v>
      </c>
      <c r="AZ41" s="44">
        <v>93812028</v>
      </c>
      <c r="BA41" s="44">
        <v>14640689</v>
      </c>
      <c r="BB41" s="44">
        <v>70234701</v>
      </c>
      <c r="BC41" s="44">
        <v>20396394</v>
      </c>
      <c r="BD41" s="44">
        <v>1469276</v>
      </c>
      <c r="BE41" s="44">
        <v>4499504</v>
      </c>
      <c r="BF41" s="44">
        <v>7076234</v>
      </c>
      <c r="BG41" s="44">
        <v>4203529</v>
      </c>
      <c r="BH41" s="44">
        <v>12147678</v>
      </c>
      <c r="BI41" s="44">
        <v>13468209</v>
      </c>
      <c r="BJ41" s="44">
        <v>1581253</v>
      </c>
      <c r="BK41" s="44">
        <v>3791539</v>
      </c>
      <c r="BL41" s="44">
        <v>1124808</v>
      </c>
      <c r="BM41" s="44">
        <v>375668</v>
      </c>
      <c r="BN41" s="44">
        <v>53679287</v>
      </c>
      <c r="BO41" s="44">
        <v>614492</v>
      </c>
      <c r="BP41" s="44">
        <v>32645259</v>
      </c>
      <c r="BQ41" s="45">
        <v>1139991</v>
      </c>
      <c r="BR41" s="46">
        <f t="shared" si="0"/>
        <v>1634167208</v>
      </c>
    </row>
    <row r="42" spans="1:70">
      <c r="A42" s="35"/>
      <c r="B42" s="36">
        <v>551</v>
      </c>
      <c r="C42" s="37" t="s">
        <v>148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1811000</v>
      </c>
      <c r="J42" s="38">
        <v>0</v>
      </c>
      <c r="K42" s="38">
        <v>0</v>
      </c>
      <c r="L42" s="38">
        <v>0</v>
      </c>
      <c r="M42" s="38">
        <v>131970</v>
      </c>
      <c r="N42" s="38">
        <v>0</v>
      </c>
      <c r="O42" s="38">
        <v>0</v>
      </c>
      <c r="P42" s="38">
        <v>40000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227417</v>
      </c>
      <c r="AB42" s="38">
        <v>0</v>
      </c>
      <c r="AC42" s="38">
        <v>0</v>
      </c>
      <c r="AD42" s="38">
        <v>197743</v>
      </c>
      <c r="AE42" s="38">
        <v>0</v>
      </c>
      <c r="AF42" s="38">
        <v>0</v>
      </c>
      <c r="AG42" s="38">
        <v>2862</v>
      </c>
      <c r="AH42" s="38">
        <v>0</v>
      </c>
      <c r="AI42" s="38">
        <v>0</v>
      </c>
      <c r="AJ42" s="38">
        <v>0</v>
      </c>
      <c r="AK42" s="38">
        <v>0</v>
      </c>
      <c r="AL42" s="38">
        <v>106915</v>
      </c>
      <c r="AM42" s="38">
        <v>0</v>
      </c>
      <c r="AN42" s="38">
        <v>0</v>
      </c>
      <c r="AO42" s="38">
        <v>0</v>
      </c>
      <c r="AP42" s="38">
        <v>306000</v>
      </c>
      <c r="AQ42" s="38">
        <v>0</v>
      </c>
      <c r="AR42" s="38">
        <v>0</v>
      </c>
      <c r="AS42" s="38">
        <v>69911969</v>
      </c>
      <c r="AT42" s="38">
        <v>40000</v>
      </c>
      <c r="AU42" s="38">
        <v>0</v>
      </c>
      <c r="AV42" s="38">
        <v>0</v>
      </c>
      <c r="AW42" s="38">
        <v>0</v>
      </c>
      <c r="AX42" s="38">
        <v>0</v>
      </c>
      <c r="AY42" s="38">
        <v>0</v>
      </c>
      <c r="AZ42" s="38">
        <v>543967</v>
      </c>
      <c r="BA42" s="38">
        <v>0</v>
      </c>
      <c r="BB42" s="38">
        <v>727974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9">
        <v>0</v>
      </c>
      <c r="BR42" s="40">
        <f t="shared" si="0"/>
        <v>74047817</v>
      </c>
    </row>
    <row r="43" spans="1:70">
      <c r="A43" s="35"/>
      <c r="B43" s="36">
        <v>552</v>
      </c>
      <c r="C43" s="37" t="s">
        <v>149</v>
      </c>
      <c r="D43" s="38">
        <v>11983477</v>
      </c>
      <c r="E43" s="38">
        <v>0</v>
      </c>
      <c r="F43" s="38">
        <v>34097434</v>
      </c>
      <c r="G43" s="38">
        <v>112593</v>
      </c>
      <c r="H43" s="38">
        <v>16605065</v>
      </c>
      <c r="I43" s="38">
        <v>3430000</v>
      </c>
      <c r="J43" s="38">
        <v>236795</v>
      </c>
      <c r="K43" s="38">
        <v>1335577</v>
      </c>
      <c r="L43" s="38">
        <v>1044714</v>
      </c>
      <c r="M43" s="38">
        <v>0</v>
      </c>
      <c r="N43" s="38">
        <v>0</v>
      </c>
      <c r="O43" s="38">
        <v>1603126</v>
      </c>
      <c r="P43" s="38">
        <v>59797</v>
      </c>
      <c r="Q43" s="38">
        <v>17496</v>
      </c>
      <c r="R43" s="38">
        <v>3803685</v>
      </c>
      <c r="S43" s="38">
        <v>0</v>
      </c>
      <c r="T43" s="38">
        <v>1265889</v>
      </c>
      <c r="U43" s="38">
        <v>435349</v>
      </c>
      <c r="V43" s="38">
        <v>53942</v>
      </c>
      <c r="W43" s="38">
        <v>2503640</v>
      </c>
      <c r="X43" s="38">
        <v>1521765</v>
      </c>
      <c r="Y43" s="38">
        <v>339713</v>
      </c>
      <c r="Z43" s="38">
        <v>0</v>
      </c>
      <c r="AA43" s="38">
        <v>0</v>
      </c>
      <c r="AB43" s="38">
        <v>1765596</v>
      </c>
      <c r="AC43" s="38">
        <v>1705547</v>
      </c>
      <c r="AD43" s="38">
        <v>50410073</v>
      </c>
      <c r="AE43" s="38">
        <v>42283</v>
      </c>
      <c r="AF43" s="38">
        <v>0</v>
      </c>
      <c r="AG43" s="38">
        <v>1528979</v>
      </c>
      <c r="AH43" s="38">
        <v>12105</v>
      </c>
      <c r="AI43" s="38">
        <v>2483</v>
      </c>
      <c r="AJ43" s="38">
        <v>3112501</v>
      </c>
      <c r="AK43" s="38">
        <v>20973024</v>
      </c>
      <c r="AL43" s="38">
        <v>3704985</v>
      </c>
      <c r="AM43" s="38">
        <v>296986</v>
      </c>
      <c r="AN43" s="38">
        <v>0</v>
      </c>
      <c r="AO43" s="38">
        <v>101435</v>
      </c>
      <c r="AP43" s="38">
        <v>14760000</v>
      </c>
      <c r="AQ43" s="38">
        <v>2180439</v>
      </c>
      <c r="AR43" s="38">
        <v>334430</v>
      </c>
      <c r="AS43" s="38">
        <v>0</v>
      </c>
      <c r="AT43" s="38">
        <v>34338566</v>
      </c>
      <c r="AU43" s="38">
        <v>5164561</v>
      </c>
      <c r="AV43" s="38">
        <v>9800109</v>
      </c>
      <c r="AW43" s="38">
        <v>273774</v>
      </c>
      <c r="AX43" s="38">
        <v>319687264</v>
      </c>
      <c r="AY43" s="38">
        <v>86221216</v>
      </c>
      <c r="AZ43" s="38">
        <v>30474616</v>
      </c>
      <c r="BA43" s="38">
        <v>708745</v>
      </c>
      <c r="BB43" s="38">
        <v>46619183</v>
      </c>
      <c r="BC43" s="38">
        <v>13195402</v>
      </c>
      <c r="BD43" s="38">
        <v>627416</v>
      </c>
      <c r="BE43" s="38">
        <v>742255</v>
      </c>
      <c r="BF43" s="38">
        <v>4984715</v>
      </c>
      <c r="BG43" s="38">
        <v>504665</v>
      </c>
      <c r="BH43" s="38">
        <v>8851419</v>
      </c>
      <c r="BI43" s="38">
        <v>13239725</v>
      </c>
      <c r="BJ43" s="38">
        <v>543661</v>
      </c>
      <c r="BK43" s="38">
        <v>3511369</v>
      </c>
      <c r="BL43" s="38">
        <v>330787</v>
      </c>
      <c r="BM43" s="38">
        <v>0</v>
      </c>
      <c r="BN43" s="38">
        <v>12264424</v>
      </c>
      <c r="BO43" s="38">
        <v>175</v>
      </c>
      <c r="BP43" s="38">
        <v>30342865</v>
      </c>
      <c r="BQ43" s="39">
        <v>196863</v>
      </c>
      <c r="BR43" s="40">
        <f t="shared" si="0"/>
        <v>804004698</v>
      </c>
    </row>
    <row r="44" spans="1:70">
      <c r="A44" s="35"/>
      <c r="B44" s="36">
        <v>553</v>
      </c>
      <c r="C44" s="37" t="s">
        <v>150</v>
      </c>
      <c r="D44" s="38">
        <v>194586</v>
      </c>
      <c r="E44" s="38">
        <v>32445</v>
      </c>
      <c r="F44" s="38">
        <v>280313</v>
      </c>
      <c r="G44" s="38">
        <v>29612</v>
      </c>
      <c r="H44" s="38">
        <v>300043</v>
      </c>
      <c r="I44" s="38">
        <v>586000</v>
      </c>
      <c r="J44" s="38">
        <v>23968</v>
      </c>
      <c r="K44" s="38">
        <v>272798</v>
      </c>
      <c r="L44" s="38">
        <v>181584</v>
      </c>
      <c r="M44" s="38">
        <v>55100</v>
      </c>
      <c r="N44" s="38">
        <v>373679</v>
      </c>
      <c r="O44" s="38">
        <v>11285</v>
      </c>
      <c r="P44" s="38">
        <v>28923</v>
      </c>
      <c r="Q44" s="38">
        <v>16823</v>
      </c>
      <c r="R44" s="38">
        <v>0</v>
      </c>
      <c r="S44" s="38">
        <v>123652</v>
      </c>
      <c r="T44" s="38">
        <v>52281</v>
      </c>
      <c r="U44" s="38">
        <v>154866</v>
      </c>
      <c r="V44" s="38">
        <v>26573</v>
      </c>
      <c r="W44" s="38">
        <v>1600</v>
      </c>
      <c r="X44" s="38">
        <v>38214</v>
      </c>
      <c r="Y44" s="38">
        <v>51039</v>
      </c>
      <c r="Z44" s="38">
        <v>0</v>
      </c>
      <c r="AA44" s="38">
        <v>57749</v>
      </c>
      <c r="AB44" s="38">
        <v>152407</v>
      </c>
      <c r="AC44" s="38">
        <v>161921</v>
      </c>
      <c r="AD44" s="38">
        <v>822202</v>
      </c>
      <c r="AE44" s="38">
        <v>46989</v>
      </c>
      <c r="AF44" s="38">
        <v>433553</v>
      </c>
      <c r="AG44" s="38">
        <v>73261</v>
      </c>
      <c r="AH44" s="38">
        <v>25362</v>
      </c>
      <c r="AI44" s="38">
        <v>7300</v>
      </c>
      <c r="AJ44" s="38">
        <v>136085</v>
      </c>
      <c r="AK44" s="38">
        <v>256572</v>
      </c>
      <c r="AL44" s="38">
        <v>287263</v>
      </c>
      <c r="AM44" s="38">
        <v>89452</v>
      </c>
      <c r="AN44" s="38">
        <v>10291</v>
      </c>
      <c r="AO44" s="38">
        <v>62586</v>
      </c>
      <c r="AP44" s="38">
        <v>255000</v>
      </c>
      <c r="AQ44" s="38">
        <v>457784</v>
      </c>
      <c r="AR44" s="38">
        <v>193221</v>
      </c>
      <c r="AS44" s="38">
        <v>0</v>
      </c>
      <c r="AT44" s="38">
        <v>622679</v>
      </c>
      <c r="AU44" s="38">
        <v>52028</v>
      </c>
      <c r="AV44" s="38">
        <v>166370</v>
      </c>
      <c r="AW44" s="38">
        <v>65519</v>
      </c>
      <c r="AX44" s="38">
        <v>454271</v>
      </c>
      <c r="AY44" s="38">
        <v>170062</v>
      </c>
      <c r="AZ44" s="38">
        <v>281079</v>
      </c>
      <c r="BA44" s="38">
        <v>1475479</v>
      </c>
      <c r="BB44" s="38">
        <v>606994</v>
      </c>
      <c r="BC44" s="38">
        <v>358063</v>
      </c>
      <c r="BD44" s="38">
        <v>89235</v>
      </c>
      <c r="BE44" s="38">
        <v>277210</v>
      </c>
      <c r="BF44" s="38">
        <v>609222</v>
      </c>
      <c r="BG44" s="38">
        <v>158759</v>
      </c>
      <c r="BH44" s="38">
        <v>558193</v>
      </c>
      <c r="BI44" s="38">
        <v>228484</v>
      </c>
      <c r="BJ44" s="38">
        <v>331893</v>
      </c>
      <c r="BK44" s="38">
        <v>53290</v>
      </c>
      <c r="BL44" s="38">
        <v>25112</v>
      </c>
      <c r="BM44" s="38">
        <v>5623</v>
      </c>
      <c r="BN44" s="38">
        <v>623716</v>
      </c>
      <c r="BO44" s="38">
        <v>48538</v>
      </c>
      <c r="BP44" s="38">
        <v>133059</v>
      </c>
      <c r="BQ44" s="39">
        <v>35744</v>
      </c>
      <c r="BR44" s="40">
        <f t="shared" si="0"/>
        <v>13795004</v>
      </c>
    </row>
    <row r="45" spans="1:70">
      <c r="A45" s="35"/>
      <c r="B45" s="36">
        <v>554</v>
      </c>
      <c r="C45" s="37" t="s">
        <v>151</v>
      </c>
      <c r="D45" s="38">
        <v>2568810</v>
      </c>
      <c r="E45" s="38">
        <v>257442</v>
      </c>
      <c r="F45" s="38">
        <v>412668</v>
      </c>
      <c r="G45" s="38">
        <v>1131320</v>
      </c>
      <c r="H45" s="38">
        <v>4501986</v>
      </c>
      <c r="I45" s="38">
        <v>10390000</v>
      </c>
      <c r="J45" s="38">
        <v>523216</v>
      </c>
      <c r="K45" s="38">
        <v>1884311</v>
      </c>
      <c r="L45" s="38">
        <v>681650</v>
      </c>
      <c r="M45" s="38">
        <v>954029</v>
      </c>
      <c r="N45" s="38">
        <v>5275368</v>
      </c>
      <c r="O45" s="38">
        <v>454461</v>
      </c>
      <c r="P45" s="38">
        <v>659779</v>
      </c>
      <c r="Q45" s="38">
        <v>0</v>
      </c>
      <c r="R45" s="38">
        <v>5660448</v>
      </c>
      <c r="S45" s="38">
        <v>0</v>
      </c>
      <c r="T45" s="38">
        <v>0</v>
      </c>
      <c r="U45" s="38">
        <v>306368</v>
      </c>
      <c r="V45" s="38">
        <v>375975</v>
      </c>
      <c r="W45" s="38">
        <v>141179</v>
      </c>
      <c r="X45" s="38">
        <v>351373</v>
      </c>
      <c r="Y45" s="38">
        <v>192710</v>
      </c>
      <c r="Z45" s="38">
        <v>572294</v>
      </c>
      <c r="AA45" s="38">
        <v>476292</v>
      </c>
      <c r="AB45" s="38">
        <v>1497212</v>
      </c>
      <c r="AC45" s="38">
        <v>796513</v>
      </c>
      <c r="AD45" s="38">
        <v>12691369</v>
      </c>
      <c r="AE45" s="38">
        <v>0</v>
      </c>
      <c r="AF45" s="38">
        <v>3478</v>
      </c>
      <c r="AG45" s="38">
        <v>397302</v>
      </c>
      <c r="AH45" s="38">
        <v>858661</v>
      </c>
      <c r="AI45" s="38">
        <v>430855</v>
      </c>
      <c r="AJ45" s="38">
        <v>5226829</v>
      </c>
      <c r="AK45" s="38">
        <v>9430275</v>
      </c>
      <c r="AL45" s="38">
        <v>634998</v>
      </c>
      <c r="AM45" s="38">
        <v>329776</v>
      </c>
      <c r="AN45" s="38">
        <v>372304</v>
      </c>
      <c r="AO45" s="38">
        <v>257997</v>
      </c>
      <c r="AP45" s="38">
        <v>3440000</v>
      </c>
      <c r="AQ45" s="38">
        <v>1147611</v>
      </c>
      <c r="AR45" s="38">
        <v>815597</v>
      </c>
      <c r="AS45" s="38">
        <v>337361965</v>
      </c>
      <c r="AT45" s="38">
        <v>636577</v>
      </c>
      <c r="AU45" s="38">
        <v>333758</v>
      </c>
      <c r="AV45" s="38">
        <v>0</v>
      </c>
      <c r="AW45" s="38">
        <v>569029</v>
      </c>
      <c r="AX45" s="38">
        <v>40132173</v>
      </c>
      <c r="AY45" s="38">
        <v>15799916</v>
      </c>
      <c r="AZ45" s="38">
        <v>19733142</v>
      </c>
      <c r="BA45" s="38">
        <v>9716472</v>
      </c>
      <c r="BB45" s="38">
        <v>20603395</v>
      </c>
      <c r="BC45" s="38">
        <v>6842929</v>
      </c>
      <c r="BD45" s="38">
        <v>752625</v>
      </c>
      <c r="BE45" s="38">
        <v>3478939</v>
      </c>
      <c r="BF45" s="38">
        <v>1482297</v>
      </c>
      <c r="BG45" s="38">
        <v>1110186</v>
      </c>
      <c r="BH45" s="38">
        <v>1589758</v>
      </c>
      <c r="BI45" s="38">
        <v>0</v>
      </c>
      <c r="BJ45" s="38">
        <v>705699</v>
      </c>
      <c r="BK45" s="38">
        <v>0</v>
      </c>
      <c r="BL45" s="38">
        <v>452081</v>
      </c>
      <c r="BM45" s="38">
        <v>370045</v>
      </c>
      <c r="BN45" s="38">
        <v>8432107</v>
      </c>
      <c r="BO45" s="38">
        <v>565779</v>
      </c>
      <c r="BP45" s="38">
        <v>2169335</v>
      </c>
      <c r="BQ45" s="39">
        <v>793553</v>
      </c>
      <c r="BR45" s="40">
        <f t="shared" si="0"/>
        <v>549734216</v>
      </c>
    </row>
    <row r="46" spans="1:70">
      <c r="A46" s="35"/>
      <c r="B46" s="36">
        <v>559</v>
      </c>
      <c r="C46" s="37" t="s">
        <v>152</v>
      </c>
      <c r="D46" s="38">
        <v>0</v>
      </c>
      <c r="E46" s="38">
        <v>166626</v>
      </c>
      <c r="F46" s="38">
        <v>18525485</v>
      </c>
      <c r="G46" s="38">
        <v>56419</v>
      </c>
      <c r="H46" s="38">
        <v>3545034</v>
      </c>
      <c r="I46" s="38">
        <v>0</v>
      </c>
      <c r="J46" s="38">
        <v>25000</v>
      </c>
      <c r="K46" s="38">
        <v>0</v>
      </c>
      <c r="L46" s="38">
        <v>0</v>
      </c>
      <c r="M46" s="38">
        <v>385644</v>
      </c>
      <c r="N46" s="38">
        <v>3013842</v>
      </c>
      <c r="O46" s="38">
        <v>160134</v>
      </c>
      <c r="P46" s="38">
        <v>14726</v>
      </c>
      <c r="Q46" s="38">
        <v>1134305</v>
      </c>
      <c r="R46" s="38">
        <v>14088296</v>
      </c>
      <c r="S46" s="38">
        <v>2394987</v>
      </c>
      <c r="T46" s="38">
        <v>269904</v>
      </c>
      <c r="U46" s="38">
        <v>0</v>
      </c>
      <c r="V46" s="38">
        <v>0</v>
      </c>
      <c r="W46" s="38">
        <v>9687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4754545</v>
      </c>
      <c r="AE46" s="38">
        <v>430841</v>
      </c>
      <c r="AF46" s="38">
        <v>0</v>
      </c>
      <c r="AG46" s="38">
        <v>0</v>
      </c>
      <c r="AH46" s="38">
        <v>0</v>
      </c>
      <c r="AI46" s="38">
        <v>74584</v>
      </c>
      <c r="AJ46" s="38">
        <v>3000</v>
      </c>
      <c r="AK46" s="38">
        <v>354866</v>
      </c>
      <c r="AL46" s="38">
        <v>2482311</v>
      </c>
      <c r="AM46" s="38">
        <v>8369</v>
      </c>
      <c r="AN46" s="38">
        <v>3750</v>
      </c>
      <c r="AO46" s="38">
        <v>9450</v>
      </c>
      <c r="AP46" s="38">
        <v>942000</v>
      </c>
      <c r="AQ46" s="38">
        <v>0</v>
      </c>
      <c r="AR46" s="38">
        <v>3350377</v>
      </c>
      <c r="AS46" s="38">
        <v>45495976</v>
      </c>
      <c r="AT46" s="38">
        <v>0</v>
      </c>
      <c r="AU46" s="38">
        <v>0</v>
      </c>
      <c r="AV46" s="38">
        <v>94346</v>
      </c>
      <c r="AW46" s="38">
        <v>0</v>
      </c>
      <c r="AX46" s="38">
        <v>3831070</v>
      </c>
      <c r="AY46" s="38">
        <v>3167621</v>
      </c>
      <c r="AZ46" s="38">
        <v>42779224</v>
      </c>
      <c r="BA46" s="38">
        <v>2739993</v>
      </c>
      <c r="BB46" s="38">
        <v>1677155</v>
      </c>
      <c r="BC46" s="38">
        <v>0</v>
      </c>
      <c r="BD46" s="38">
        <v>0</v>
      </c>
      <c r="BE46" s="38">
        <v>1100</v>
      </c>
      <c r="BF46" s="38">
        <v>0</v>
      </c>
      <c r="BG46" s="38">
        <v>2429919</v>
      </c>
      <c r="BH46" s="38">
        <v>1148308</v>
      </c>
      <c r="BI46" s="38">
        <v>0</v>
      </c>
      <c r="BJ46" s="38">
        <v>0</v>
      </c>
      <c r="BK46" s="38">
        <v>226880</v>
      </c>
      <c r="BL46" s="38">
        <v>316828</v>
      </c>
      <c r="BM46" s="38">
        <v>0</v>
      </c>
      <c r="BN46" s="38">
        <v>32359040</v>
      </c>
      <c r="BO46" s="38">
        <v>0</v>
      </c>
      <c r="BP46" s="38">
        <v>0</v>
      </c>
      <c r="BQ46" s="39">
        <v>113831</v>
      </c>
      <c r="BR46" s="40">
        <f t="shared" si="0"/>
        <v>192585473</v>
      </c>
    </row>
    <row r="47" spans="1:70" ht="15.75">
      <c r="A47" s="41" t="s">
        <v>6</v>
      </c>
      <c r="B47" s="42"/>
      <c r="C47" s="43"/>
      <c r="D47" s="44">
        <v>15883742</v>
      </c>
      <c r="E47" s="44">
        <v>887573</v>
      </c>
      <c r="F47" s="44">
        <v>6431248</v>
      </c>
      <c r="G47" s="44">
        <v>933008</v>
      </c>
      <c r="H47" s="44">
        <v>38593476</v>
      </c>
      <c r="I47" s="44">
        <v>166597000</v>
      </c>
      <c r="J47" s="44">
        <v>383037</v>
      </c>
      <c r="K47" s="44">
        <v>15578304</v>
      </c>
      <c r="L47" s="44">
        <v>9591255</v>
      </c>
      <c r="M47" s="44">
        <v>6125081</v>
      </c>
      <c r="N47" s="44">
        <v>15129317</v>
      </c>
      <c r="O47" s="44">
        <v>2649604</v>
      </c>
      <c r="P47" s="44">
        <v>1623967</v>
      </c>
      <c r="Q47" s="44">
        <v>875067</v>
      </c>
      <c r="R47" s="44">
        <v>2449213</v>
      </c>
      <c r="S47" s="44">
        <v>4485200</v>
      </c>
      <c r="T47" s="44">
        <v>9191044</v>
      </c>
      <c r="U47" s="44">
        <v>3707933</v>
      </c>
      <c r="V47" s="44">
        <v>642866</v>
      </c>
      <c r="W47" s="44">
        <v>331385</v>
      </c>
      <c r="X47" s="44">
        <v>1328170</v>
      </c>
      <c r="Y47" s="44">
        <v>729913</v>
      </c>
      <c r="Z47" s="44">
        <v>981858</v>
      </c>
      <c r="AA47" s="44">
        <v>1121979</v>
      </c>
      <c r="AB47" s="44">
        <v>5750307</v>
      </c>
      <c r="AC47" s="44">
        <v>3682639</v>
      </c>
      <c r="AD47" s="44">
        <v>224606083</v>
      </c>
      <c r="AE47" s="44">
        <v>509039</v>
      </c>
      <c r="AF47" s="44">
        <v>8116910</v>
      </c>
      <c r="AG47" s="44">
        <v>1272973</v>
      </c>
      <c r="AH47" s="44">
        <v>378047</v>
      </c>
      <c r="AI47" s="44">
        <v>142908</v>
      </c>
      <c r="AJ47" s="44">
        <v>9944245</v>
      </c>
      <c r="AK47" s="44">
        <v>20998137</v>
      </c>
      <c r="AL47" s="44">
        <v>10069663</v>
      </c>
      <c r="AM47" s="44">
        <v>2010341</v>
      </c>
      <c r="AN47" s="44">
        <v>280255</v>
      </c>
      <c r="AO47" s="44">
        <v>563553</v>
      </c>
      <c r="AP47" s="44">
        <v>33219000</v>
      </c>
      <c r="AQ47" s="44">
        <v>15470976</v>
      </c>
      <c r="AR47" s="44">
        <v>6764985</v>
      </c>
      <c r="AS47" s="44">
        <v>2165809389</v>
      </c>
      <c r="AT47" s="44">
        <v>30612334</v>
      </c>
      <c r="AU47" s="44">
        <v>3751882</v>
      </c>
      <c r="AV47" s="44">
        <v>5021108</v>
      </c>
      <c r="AW47" s="44">
        <v>2307654</v>
      </c>
      <c r="AX47" s="44">
        <v>199702908</v>
      </c>
      <c r="AY47" s="44">
        <v>14028414</v>
      </c>
      <c r="AZ47" s="44">
        <v>86090376</v>
      </c>
      <c r="BA47" s="44">
        <v>20393545</v>
      </c>
      <c r="BB47" s="44">
        <v>67698532</v>
      </c>
      <c r="BC47" s="44">
        <v>64015964</v>
      </c>
      <c r="BD47" s="44">
        <v>2621923</v>
      </c>
      <c r="BE47" s="44">
        <v>12869552</v>
      </c>
      <c r="BF47" s="44">
        <v>13880343</v>
      </c>
      <c r="BG47" s="44">
        <v>5046766</v>
      </c>
      <c r="BH47" s="44">
        <v>21697820</v>
      </c>
      <c r="BI47" s="44">
        <v>18380218</v>
      </c>
      <c r="BJ47" s="44">
        <v>4345687</v>
      </c>
      <c r="BK47" s="44">
        <v>1283319</v>
      </c>
      <c r="BL47" s="44">
        <v>4162478</v>
      </c>
      <c r="BM47" s="44">
        <v>318307</v>
      </c>
      <c r="BN47" s="44">
        <v>20817132</v>
      </c>
      <c r="BO47" s="44">
        <v>911568</v>
      </c>
      <c r="BP47" s="44">
        <v>1985670</v>
      </c>
      <c r="BQ47" s="45">
        <v>617126</v>
      </c>
      <c r="BR47" s="46">
        <f t="shared" si="0"/>
        <v>3418401316</v>
      </c>
    </row>
    <row r="48" spans="1:70">
      <c r="A48" s="35"/>
      <c r="B48" s="36">
        <v>561</v>
      </c>
      <c r="C48" s="37" t="s">
        <v>154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218875</v>
      </c>
      <c r="N48" s="38">
        <v>0</v>
      </c>
      <c r="O48" s="38">
        <v>0</v>
      </c>
      <c r="P48" s="38">
        <v>483409</v>
      </c>
      <c r="Q48" s="38">
        <v>0</v>
      </c>
      <c r="R48" s="38">
        <v>0</v>
      </c>
      <c r="S48" s="38">
        <v>1299213</v>
      </c>
      <c r="T48" s="38">
        <v>8595217</v>
      </c>
      <c r="U48" s="38">
        <v>753682</v>
      </c>
      <c r="V48" s="38">
        <v>0</v>
      </c>
      <c r="W48" s="38">
        <v>0</v>
      </c>
      <c r="X48" s="38">
        <v>462086</v>
      </c>
      <c r="Y48" s="38">
        <v>0</v>
      </c>
      <c r="Z48" s="38">
        <v>0</v>
      </c>
      <c r="AA48" s="38">
        <v>0</v>
      </c>
      <c r="AB48" s="38">
        <v>0</v>
      </c>
      <c r="AC48" s="38">
        <v>84113</v>
      </c>
      <c r="AD48" s="38">
        <v>69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5239222</v>
      </c>
      <c r="AL48" s="38">
        <v>0</v>
      </c>
      <c r="AM48" s="38">
        <v>0</v>
      </c>
      <c r="AN48" s="38">
        <v>0</v>
      </c>
      <c r="AO48" s="38">
        <v>0</v>
      </c>
      <c r="AP48" s="38">
        <v>0</v>
      </c>
      <c r="AQ48" s="38">
        <v>0</v>
      </c>
      <c r="AR48" s="38">
        <v>0</v>
      </c>
      <c r="AS48" s="38">
        <v>1959285706</v>
      </c>
      <c r="AT48" s="38">
        <v>6363</v>
      </c>
      <c r="AU48" s="38">
        <v>26434</v>
      </c>
      <c r="AV48" s="38">
        <v>0</v>
      </c>
      <c r="AW48" s="38">
        <v>0</v>
      </c>
      <c r="AX48" s="38">
        <v>0</v>
      </c>
      <c r="AY48" s="38">
        <v>0</v>
      </c>
      <c r="AZ48" s="38">
        <v>0</v>
      </c>
      <c r="BA48" s="38">
        <v>0</v>
      </c>
      <c r="BB48" s="38">
        <v>0</v>
      </c>
      <c r="BC48" s="38">
        <v>30743036</v>
      </c>
      <c r="BD48" s="38">
        <v>0</v>
      </c>
      <c r="BE48" s="38">
        <v>540702</v>
      </c>
      <c r="BF48" s="38">
        <v>0</v>
      </c>
      <c r="BG48" s="38">
        <v>0</v>
      </c>
      <c r="BH48" s="38">
        <v>0</v>
      </c>
      <c r="BI48" s="38">
        <v>0</v>
      </c>
      <c r="BJ48" s="38">
        <v>0</v>
      </c>
      <c r="BK48" s="38">
        <v>0</v>
      </c>
      <c r="BL48" s="38">
        <v>3414765</v>
      </c>
      <c r="BM48" s="38">
        <v>0</v>
      </c>
      <c r="BN48" s="38">
        <v>0</v>
      </c>
      <c r="BO48" s="38">
        <v>0</v>
      </c>
      <c r="BP48" s="38">
        <v>0</v>
      </c>
      <c r="BQ48" s="39">
        <v>80000</v>
      </c>
      <c r="BR48" s="40">
        <f t="shared" si="0"/>
        <v>2011232892</v>
      </c>
    </row>
    <row r="49" spans="1:70">
      <c r="A49" s="35"/>
      <c r="B49" s="36">
        <v>562</v>
      </c>
      <c r="C49" s="37" t="s">
        <v>155</v>
      </c>
      <c r="D49" s="38">
        <v>8654455</v>
      </c>
      <c r="E49" s="38">
        <v>0</v>
      </c>
      <c r="F49" s="38">
        <v>1324674</v>
      </c>
      <c r="G49" s="38">
        <v>107013</v>
      </c>
      <c r="H49" s="38">
        <v>16451437</v>
      </c>
      <c r="I49" s="38">
        <v>82032000</v>
      </c>
      <c r="J49" s="38">
        <v>79896</v>
      </c>
      <c r="K49" s="38">
        <v>4967940</v>
      </c>
      <c r="L49" s="38">
        <v>1911123</v>
      </c>
      <c r="M49" s="38">
        <v>1484768</v>
      </c>
      <c r="N49" s="38">
        <v>5135529</v>
      </c>
      <c r="O49" s="38">
        <v>2084379</v>
      </c>
      <c r="P49" s="38">
        <v>259061</v>
      </c>
      <c r="Q49" s="38">
        <v>413182</v>
      </c>
      <c r="R49" s="38">
        <v>1484532</v>
      </c>
      <c r="S49" s="38">
        <v>732170</v>
      </c>
      <c r="T49" s="38">
        <v>448290</v>
      </c>
      <c r="U49" s="38">
        <v>2398118</v>
      </c>
      <c r="V49" s="38">
        <v>229062</v>
      </c>
      <c r="W49" s="38">
        <v>195636</v>
      </c>
      <c r="X49" s="38">
        <v>779581</v>
      </c>
      <c r="Y49" s="38">
        <v>615411</v>
      </c>
      <c r="Z49" s="38">
        <v>602572</v>
      </c>
      <c r="AA49" s="38">
        <v>189808</v>
      </c>
      <c r="AB49" s="38">
        <v>4842759</v>
      </c>
      <c r="AC49" s="38">
        <v>337693</v>
      </c>
      <c r="AD49" s="38">
        <v>132683872</v>
      </c>
      <c r="AE49" s="38">
        <v>439959</v>
      </c>
      <c r="AF49" s="38">
        <v>789684</v>
      </c>
      <c r="AG49" s="38">
        <v>1208156</v>
      </c>
      <c r="AH49" s="38">
        <v>111148</v>
      </c>
      <c r="AI49" s="38">
        <v>37339</v>
      </c>
      <c r="AJ49" s="38">
        <v>2661262</v>
      </c>
      <c r="AK49" s="38">
        <v>7672002</v>
      </c>
      <c r="AL49" s="38">
        <v>4474595</v>
      </c>
      <c r="AM49" s="38">
        <v>876856</v>
      </c>
      <c r="AN49" s="38">
        <v>104672</v>
      </c>
      <c r="AO49" s="38">
        <v>197625</v>
      </c>
      <c r="AP49" s="38">
        <v>6331000</v>
      </c>
      <c r="AQ49" s="38">
        <v>5501345</v>
      </c>
      <c r="AR49" s="38">
        <v>1257730</v>
      </c>
      <c r="AS49" s="38">
        <v>35687507</v>
      </c>
      <c r="AT49" s="38">
        <v>23512397</v>
      </c>
      <c r="AU49" s="38">
        <v>2952750</v>
      </c>
      <c r="AV49" s="38">
        <v>2051304</v>
      </c>
      <c r="AW49" s="38">
        <v>550053</v>
      </c>
      <c r="AX49" s="38">
        <v>49040042</v>
      </c>
      <c r="AY49" s="38">
        <v>4088886</v>
      </c>
      <c r="AZ49" s="38">
        <v>37870004</v>
      </c>
      <c r="BA49" s="38">
        <v>11382267</v>
      </c>
      <c r="BB49" s="38">
        <v>50794569</v>
      </c>
      <c r="BC49" s="38">
        <v>7587975</v>
      </c>
      <c r="BD49" s="38">
        <v>2257247</v>
      </c>
      <c r="BE49" s="38">
        <v>3341103</v>
      </c>
      <c r="BF49" s="38">
        <v>7120952</v>
      </c>
      <c r="BG49" s="38">
        <v>4914423</v>
      </c>
      <c r="BH49" s="38">
        <v>6465816</v>
      </c>
      <c r="BI49" s="38">
        <v>9557544</v>
      </c>
      <c r="BJ49" s="38">
        <v>2725217</v>
      </c>
      <c r="BK49" s="38">
        <v>243901</v>
      </c>
      <c r="BL49" s="38">
        <v>61743</v>
      </c>
      <c r="BM49" s="38">
        <v>30805</v>
      </c>
      <c r="BN49" s="38">
        <v>8460851</v>
      </c>
      <c r="BO49" s="38">
        <v>807352</v>
      </c>
      <c r="BP49" s="38">
        <v>1888117</v>
      </c>
      <c r="BQ49" s="39">
        <v>481861</v>
      </c>
      <c r="BR49" s="40">
        <f t="shared" si="0"/>
        <v>575983020</v>
      </c>
    </row>
    <row r="50" spans="1:70">
      <c r="A50" s="35"/>
      <c r="B50" s="36">
        <v>563</v>
      </c>
      <c r="C50" s="37" t="s">
        <v>156</v>
      </c>
      <c r="D50" s="38">
        <v>843849</v>
      </c>
      <c r="E50" s="38">
        <v>0</v>
      </c>
      <c r="F50" s="38">
        <v>0</v>
      </c>
      <c r="G50" s="38">
        <v>0</v>
      </c>
      <c r="H50" s="38">
        <v>2447587</v>
      </c>
      <c r="I50" s="38">
        <v>4325000</v>
      </c>
      <c r="J50" s="38">
        <v>600</v>
      </c>
      <c r="K50" s="38">
        <v>1604489</v>
      </c>
      <c r="L50" s="38">
        <v>492217</v>
      </c>
      <c r="M50" s="38">
        <v>63727</v>
      </c>
      <c r="N50" s="38">
        <v>1649400</v>
      </c>
      <c r="O50" s="38">
        <v>225225</v>
      </c>
      <c r="P50" s="38">
        <v>1101</v>
      </c>
      <c r="Q50" s="38">
        <v>47200</v>
      </c>
      <c r="R50" s="38">
        <v>42996</v>
      </c>
      <c r="S50" s="38">
        <v>0</v>
      </c>
      <c r="T50" s="38">
        <v>24400</v>
      </c>
      <c r="U50" s="38">
        <v>142000</v>
      </c>
      <c r="V50" s="38">
        <v>53845</v>
      </c>
      <c r="W50" s="38">
        <v>0</v>
      </c>
      <c r="X50" s="38">
        <v>32195</v>
      </c>
      <c r="Y50" s="38">
        <v>22500</v>
      </c>
      <c r="Z50" s="38">
        <v>35000</v>
      </c>
      <c r="AA50" s="38">
        <v>0</v>
      </c>
      <c r="AB50" s="38">
        <v>600000</v>
      </c>
      <c r="AC50" s="38">
        <v>458537</v>
      </c>
      <c r="AD50" s="38">
        <v>5382599</v>
      </c>
      <c r="AE50" s="38">
        <v>0</v>
      </c>
      <c r="AF50" s="38">
        <v>309672</v>
      </c>
      <c r="AG50" s="38">
        <v>23782</v>
      </c>
      <c r="AH50" s="38">
        <v>39200</v>
      </c>
      <c r="AI50" s="38">
        <v>16190</v>
      </c>
      <c r="AJ50" s="38">
        <v>1073987</v>
      </c>
      <c r="AK50" s="38">
        <v>0</v>
      </c>
      <c r="AL50" s="38">
        <v>691336</v>
      </c>
      <c r="AM50" s="38">
        <v>84350</v>
      </c>
      <c r="AN50" s="38">
        <v>8500</v>
      </c>
      <c r="AO50" s="38">
        <v>45200</v>
      </c>
      <c r="AP50" s="38">
        <v>2120000</v>
      </c>
      <c r="AQ50" s="38">
        <v>1202337</v>
      </c>
      <c r="AR50" s="38">
        <v>0</v>
      </c>
      <c r="AS50" s="38">
        <v>1358</v>
      </c>
      <c r="AT50" s="38">
        <v>1234034</v>
      </c>
      <c r="AU50" s="38">
        <v>32000</v>
      </c>
      <c r="AV50" s="38">
        <v>377928</v>
      </c>
      <c r="AW50" s="38">
        <v>53061</v>
      </c>
      <c r="AX50" s="38">
        <v>13761173</v>
      </c>
      <c r="AY50" s="38">
        <v>0</v>
      </c>
      <c r="AZ50" s="38">
        <v>4352507</v>
      </c>
      <c r="BA50" s="38">
        <v>0</v>
      </c>
      <c r="BB50" s="38">
        <v>3464359</v>
      </c>
      <c r="BC50" s="38">
        <v>616470</v>
      </c>
      <c r="BD50" s="38">
        <v>324564</v>
      </c>
      <c r="BE50" s="38">
        <v>11073</v>
      </c>
      <c r="BF50" s="38">
        <v>0</v>
      </c>
      <c r="BG50" s="38">
        <v>0</v>
      </c>
      <c r="BH50" s="38">
        <v>544952</v>
      </c>
      <c r="BI50" s="38">
        <v>0</v>
      </c>
      <c r="BJ50" s="38">
        <v>127196</v>
      </c>
      <c r="BK50" s="38">
        <v>29500</v>
      </c>
      <c r="BL50" s="38">
        <v>52900</v>
      </c>
      <c r="BM50" s="38">
        <v>37500</v>
      </c>
      <c r="BN50" s="38">
        <v>3823122</v>
      </c>
      <c r="BO50" s="38">
        <v>0</v>
      </c>
      <c r="BP50" s="38">
        <v>48047</v>
      </c>
      <c r="BQ50" s="39">
        <v>55265</v>
      </c>
      <c r="BR50" s="40">
        <f t="shared" si="0"/>
        <v>53056030</v>
      </c>
    </row>
    <row r="51" spans="1:70">
      <c r="A51" s="35"/>
      <c r="B51" s="36">
        <v>564</v>
      </c>
      <c r="C51" s="37" t="s">
        <v>157</v>
      </c>
      <c r="D51" s="38">
        <v>2985669</v>
      </c>
      <c r="E51" s="38">
        <v>105280</v>
      </c>
      <c r="F51" s="38">
        <v>0</v>
      </c>
      <c r="G51" s="38">
        <v>0</v>
      </c>
      <c r="H51" s="38">
        <v>3138184</v>
      </c>
      <c r="I51" s="38">
        <v>77822000</v>
      </c>
      <c r="J51" s="38">
        <v>301741</v>
      </c>
      <c r="K51" s="38">
        <v>8730496</v>
      </c>
      <c r="L51" s="38">
        <v>2152496</v>
      </c>
      <c r="M51" s="38">
        <v>4356264</v>
      </c>
      <c r="N51" s="38">
        <v>7888364</v>
      </c>
      <c r="O51" s="38">
        <v>260000</v>
      </c>
      <c r="P51" s="38">
        <v>469817</v>
      </c>
      <c r="Q51" s="38">
        <v>405159</v>
      </c>
      <c r="R51" s="38">
        <v>53378</v>
      </c>
      <c r="S51" s="38">
        <v>533778</v>
      </c>
      <c r="T51" s="38">
        <v>10553</v>
      </c>
      <c r="U51" s="38">
        <v>414133</v>
      </c>
      <c r="V51" s="38">
        <v>300297</v>
      </c>
      <c r="W51" s="38">
        <v>0</v>
      </c>
      <c r="X51" s="38">
        <v>54308</v>
      </c>
      <c r="Y51" s="38">
        <v>67000</v>
      </c>
      <c r="Z51" s="38">
        <v>192084</v>
      </c>
      <c r="AA51" s="38">
        <v>932171</v>
      </c>
      <c r="AB51" s="38">
        <v>280548</v>
      </c>
      <c r="AC51" s="38">
        <v>1956010</v>
      </c>
      <c r="AD51" s="38">
        <v>8899444</v>
      </c>
      <c r="AE51" s="38">
        <v>21600</v>
      </c>
      <c r="AF51" s="38">
        <v>4690351</v>
      </c>
      <c r="AG51" s="38">
        <v>40035</v>
      </c>
      <c r="AH51" s="38">
        <v>227699</v>
      </c>
      <c r="AI51" s="38">
        <v>89379</v>
      </c>
      <c r="AJ51" s="38">
        <v>5017615</v>
      </c>
      <c r="AK51" s="38">
        <v>3469082</v>
      </c>
      <c r="AL51" s="38">
        <v>2820763</v>
      </c>
      <c r="AM51" s="38">
        <v>999225</v>
      </c>
      <c r="AN51" s="38">
        <v>156240</v>
      </c>
      <c r="AO51" s="38">
        <v>320728</v>
      </c>
      <c r="AP51" s="38">
        <v>6189000</v>
      </c>
      <c r="AQ51" s="38">
        <v>8562438</v>
      </c>
      <c r="AR51" s="38">
        <v>4301542</v>
      </c>
      <c r="AS51" s="38">
        <v>0</v>
      </c>
      <c r="AT51" s="38">
        <v>3152993</v>
      </c>
      <c r="AU51" s="38">
        <v>417961</v>
      </c>
      <c r="AV51" s="38">
        <v>2182820</v>
      </c>
      <c r="AW51" s="38">
        <v>726024</v>
      </c>
      <c r="AX51" s="38">
        <v>13384753</v>
      </c>
      <c r="AY51" s="38">
        <v>7091054</v>
      </c>
      <c r="AZ51" s="38">
        <v>4624854</v>
      </c>
      <c r="BA51" s="38">
        <v>6897233</v>
      </c>
      <c r="BB51" s="38">
        <v>7067881</v>
      </c>
      <c r="BC51" s="38">
        <v>21289796</v>
      </c>
      <c r="BD51" s="38">
        <v>20500</v>
      </c>
      <c r="BE51" s="38">
        <v>8409999</v>
      </c>
      <c r="BF51" s="38">
        <v>5525161</v>
      </c>
      <c r="BG51" s="38">
        <v>0</v>
      </c>
      <c r="BH51" s="38">
        <v>170158</v>
      </c>
      <c r="BI51" s="38">
        <v>8517445</v>
      </c>
      <c r="BJ51" s="38">
        <v>822183</v>
      </c>
      <c r="BK51" s="38">
        <v>986518</v>
      </c>
      <c r="BL51" s="38">
        <v>346760</v>
      </c>
      <c r="BM51" s="38">
        <v>246657</v>
      </c>
      <c r="BN51" s="38">
        <v>6663000</v>
      </c>
      <c r="BO51" s="38">
        <v>89101</v>
      </c>
      <c r="BP51" s="38">
        <v>38125</v>
      </c>
      <c r="BQ51" s="39">
        <v>0</v>
      </c>
      <c r="BR51" s="40">
        <f t="shared" si="0"/>
        <v>257885847</v>
      </c>
    </row>
    <row r="52" spans="1:70">
      <c r="A52" s="35"/>
      <c r="B52" s="36">
        <v>565</v>
      </c>
      <c r="C52" s="37" t="s">
        <v>158</v>
      </c>
      <c r="D52" s="38">
        <v>0</v>
      </c>
      <c r="E52" s="38">
        <v>0</v>
      </c>
      <c r="F52" s="38">
        <v>0</v>
      </c>
      <c r="G52" s="38">
        <v>0</v>
      </c>
      <c r="H52" s="38">
        <v>79271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12000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8">
        <v>0</v>
      </c>
      <c r="AM52" s="38">
        <v>0</v>
      </c>
      <c r="AN52" s="38">
        <v>0</v>
      </c>
      <c r="AO52" s="38">
        <v>0</v>
      </c>
      <c r="AP52" s="38">
        <v>74000</v>
      </c>
      <c r="AQ52" s="38">
        <v>0</v>
      </c>
      <c r="AR52" s="38">
        <v>0</v>
      </c>
      <c r="AS52" s="38">
        <v>439170</v>
      </c>
      <c r="AT52" s="38">
        <v>0</v>
      </c>
      <c r="AU52" s="38">
        <v>32400</v>
      </c>
      <c r="AV52" s="38">
        <v>0</v>
      </c>
      <c r="AW52" s="38">
        <v>0</v>
      </c>
      <c r="AX52" s="38">
        <v>0</v>
      </c>
      <c r="AY52" s="38">
        <v>0</v>
      </c>
      <c r="AZ52" s="38">
        <v>815151</v>
      </c>
      <c r="BA52" s="38">
        <v>0</v>
      </c>
      <c r="BB52" s="38">
        <v>0</v>
      </c>
      <c r="BC52" s="38">
        <v>0</v>
      </c>
      <c r="BD52" s="38">
        <v>0</v>
      </c>
      <c r="BE52" s="38">
        <v>0</v>
      </c>
      <c r="BF52" s="38">
        <v>0</v>
      </c>
      <c r="BG52" s="38">
        <v>0</v>
      </c>
      <c r="BH52" s="38">
        <v>139814</v>
      </c>
      <c r="BI52" s="38">
        <v>0</v>
      </c>
      <c r="BJ52" s="38">
        <v>40000</v>
      </c>
      <c r="BK52" s="38">
        <v>0</v>
      </c>
      <c r="BL52" s="38">
        <v>0</v>
      </c>
      <c r="BM52" s="38">
        <v>0</v>
      </c>
      <c r="BN52" s="38">
        <v>0</v>
      </c>
      <c r="BO52" s="38">
        <v>0</v>
      </c>
      <c r="BP52" s="38">
        <v>0</v>
      </c>
      <c r="BQ52" s="39">
        <v>0</v>
      </c>
      <c r="BR52" s="40">
        <f t="shared" si="0"/>
        <v>1631806</v>
      </c>
    </row>
    <row r="53" spans="1:70">
      <c r="A53" s="35"/>
      <c r="B53" s="36">
        <v>569</v>
      </c>
      <c r="C53" s="37" t="s">
        <v>159</v>
      </c>
      <c r="D53" s="38">
        <v>3399769</v>
      </c>
      <c r="E53" s="38">
        <v>782293</v>
      </c>
      <c r="F53" s="38">
        <v>5106574</v>
      </c>
      <c r="G53" s="38">
        <v>825995</v>
      </c>
      <c r="H53" s="38">
        <v>16476997</v>
      </c>
      <c r="I53" s="38">
        <v>2418000</v>
      </c>
      <c r="J53" s="38">
        <v>800</v>
      </c>
      <c r="K53" s="38">
        <v>275379</v>
      </c>
      <c r="L53" s="38">
        <v>5035419</v>
      </c>
      <c r="M53" s="38">
        <v>1447</v>
      </c>
      <c r="N53" s="38">
        <v>456024</v>
      </c>
      <c r="O53" s="38">
        <v>80000</v>
      </c>
      <c r="P53" s="38">
        <v>410579</v>
      </c>
      <c r="Q53" s="38">
        <v>9526</v>
      </c>
      <c r="R53" s="38">
        <v>868307</v>
      </c>
      <c r="S53" s="38">
        <v>1920039</v>
      </c>
      <c r="T53" s="38">
        <v>112584</v>
      </c>
      <c r="U53" s="38">
        <v>0</v>
      </c>
      <c r="V53" s="38">
        <v>59662</v>
      </c>
      <c r="W53" s="38">
        <v>135749</v>
      </c>
      <c r="X53" s="38">
        <v>0</v>
      </c>
      <c r="Y53" s="38">
        <v>13002</v>
      </c>
      <c r="Z53" s="38">
        <v>152202</v>
      </c>
      <c r="AA53" s="38">
        <v>0</v>
      </c>
      <c r="AB53" s="38">
        <v>27000</v>
      </c>
      <c r="AC53" s="38">
        <v>846286</v>
      </c>
      <c r="AD53" s="38">
        <v>77640099</v>
      </c>
      <c r="AE53" s="38">
        <v>47480</v>
      </c>
      <c r="AF53" s="38">
        <v>2327203</v>
      </c>
      <c r="AG53" s="38">
        <v>1000</v>
      </c>
      <c r="AH53" s="38">
        <v>0</v>
      </c>
      <c r="AI53" s="38">
        <v>0</v>
      </c>
      <c r="AJ53" s="38">
        <v>1191381</v>
      </c>
      <c r="AK53" s="38">
        <v>4617831</v>
      </c>
      <c r="AL53" s="38">
        <v>2082969</v>
      </c>
      <c r="AM53" s="38">
        <v>49910</v>
      </c>
      <c r="AN53" s="38">
        <v>10843</v>
      </c>
      <c r="AO53" s="38">
        <v>0</v>
      </c>
      <c r="AP53" s="38">
        <v>18505000</v>
      </c>
      <c r="AQ53" s="38">
        <v>204856</v>
      </c>
      <c r="AR53" s="38">
        <v>1205713</v>
      </c>
      <c r="AS53" s="38">
        <v>170395648</v>
      </c>
      <c r="AT53" s="38">
        <v>2706547</v>
      </c>
      <c r="AU53" s="38">
        <v>290337</v>
      </c>
      <c r="AV53" s="38">
        <v>409056</v>
      </c>
      <c r="AW53" s="38">
        <v>978516</v>
      </c>
      <c r="AX53" s="38">
        <v>123516940</v>
      </c>
      <c r="AY53" s="38">
        <v>2848474</v>
      </c>
      <c r="AZ53" s="38">
        <v>38427860</v>
      </c>
      <c r="BA53" s="38">
        <v>2114045</v>
      </c>
      <c r="BB53" s="38">
        <v>6371723</v>
      </c>
      <c r="BC53" s="38">
        <v>3778687</v>
      </c>
      <c r="BD53" s="38">
        <v>19612</v>
      </c>
      <c r="BE53" s="38">
        <v>566675</v>
      </c>
      <c r="BF53" s="38">
        <v>1234230</v>
      </c>
      <c r="BG53" s="38">
        <v>132343</v>
      </c>
      <c r="BH53" s="38">
        <v>14377080</v>
      </c>
      <c r="BI53" s="38">
        <v>305229</v>
      </c>
      <c r="BJ53" s="38">
        <v>631091</v>
      </c>
      <c r="BK53" s="38">
        <v>23400</v>
      </c>
      <c r="BL53" s="38">
        <v>286310</v>
      </c>
      <c r="BM53" s="38">
        <v>3345</v>
      </c>
      <c r="BN53" s="38">
        <v>1870159</v>
      </c>
      <c r="BO53" s="38">
        <v>15115</v>
      </c>
      <c r="BP53" s="38">
        <v>11381</v>
      </c>
      <c r="BQ53" s="39">
        <v>0</v>
      </c>
      <c r="BR53" s="40">
        <f t="shared" si="0"/>
        <v>518611721</v>
      </c>
    </row>
    <row r="54" spans="1:70" ht="15.75">
      <c r="A54" s="41" t="s">
        <v>7</v>
      </c>
      <c r="B54" s="42"/>
      <c r="C54" s="43"/>
      <c r="D54" s="44">
        <v>3437814</v>
      </c>
      <c r="E54" s="44">
        <v>542355</v>
      </c>
      <c r="F54" s="44">
        <v>6448256</v>
      </c>
      <c r="G54" s="44">
        <v>925011</v>
      </c>
      <c r="H54" s="44">
        <v>52250573</v>
      </c>
      <c r="I54" s="44">
        <v>184979000</v>
      </c>
      <c r="J54" s="44">
        <v>715559</v>
      </c>
      <c r="K54" s="44">
        <v>28912788</v>
      </c>
      <c r="L54" s="44">
        <v>4190282</v>
      </c>
      <c r="M54" s="44">
        <v>5494615</v>
      </c>
      <c r="N54" s="44">
        <v>50737273</v>
      </c>
      <c r="O54" s="44">
        <v>3032329</v>
      </c>
      <c r="P54" s="44">
        <v>1198723</v>
      </c>
      <c r="Q54" s="44">
        <v>543555</v>
      </c>
      <c r="R54" s="44">
        <v>16685778</v>
      </c>
      <c r="S54" s="44">
        <v>4290946</v>
      </c>
      <c r="T54" s="44">
        <v>834073</v>
      </c>
      <c r="U54" s="44">
        <v>1536600</v>
      </c>
      <c r="V54" s="44">
        <v>580210</v>
      </c>
      <c r="W54" s="44">
        <v>453552</v>
      </c>
      <c r="X54" s="44">
        <v>661187</v>
      </c>
      <c r="Y54" s="44">
        <v>982011</v>
      </c>
      <c r="Z54" s="44">
        <v>1217186</v>
      </c>
      <c r="AA54" s="44">
        <v>1080963</v>
      </c>
      <c r="AB54" s="44">
        <v>5384233</v>
      </c>
      <c r="AC54" s="44">
        <v>3219636</v>
      </c>
      <c r="AD54" s="44">
        <v>96185849</v>
      </c>
      <c r="AE54" s="44">
        <v>259897</v>
      </c>
      <c r="AF54" s="44">
        <v>15891840</v>
      </c>
      <c r="AG54" s="44">
        <v>1445469</v>
      </c>
      <c r="AH54" s="44">
        <v>1613703</v>
      </c>
      <c r="AI54" s="44">
        <v>400606</v>
      </c>
      <c r="AJ54" s="44">
        <v>10881373</v>
      </c>
      <c r="AK54" s="44">
        <v>67308406</v>
      </c>
      <c r="AL54" s="44">
        <v>15646361</v>
      </c>
      <c r="AM54" s="44">
        <v>683969</v>
      </c>
      <c r="AN54" s="44">
        <v>347869</v>
      </c>
      <c r="AO54" s="44">
        <v>1220201</v>
      </c>
      <c r="AP54" s="44">
        <v>26922000</v>
      </c>
      <c r="AQ54" s="44">
        <v>12413242</v>
      </c>
      <c r="AR54" s="44">
        <v>18487560</v>
      </c>
      <c r="AS54" s="44">
        <v>364675577</v>
      </c>
      <c r="AT54" s="44">
        <v>15949801</v>
      </c>
      <c r="AU54" s="44">
        <v>2503107</v>
      </c>
      <c r="AV54" s="44">
        <v>8809563</v>
      </c>
      <c r="AW54" s="44">
        <v>2404624</v>
      </c>
      <c r="AX54" s="44">
        <v>53960994</v>
      </c>
      <c r="AY54" s="44">
        <v>34411882</v>
      </c>
      <c r="AZ54" s="44">
        <v>124043228</v>
      </c>
      <c r="BA54" s="44">
        <v>16232080</v>
      </c>
      <c r="BB54" s="44">
        <v>30469160</v>
      </c>
      <c r="BC54" s="44">
        <v>16655700</v>
      </c>
      <c r="BD54" s="44">
        <v>1730716</v>
      </c>
      <c r="BE54" s="44">
        <v>35503439</v>
      </c>
      <c r="BF54" s="44">
        <v>30849915</v>
      </c>
      <c r="BG54" s="44">
        <v>3309326</v>
      </c>
      <c r="BH54" s="44">
        <v>57444920</v>
      </c>
      <c r="BI54" s="44">
        <v>17885637</v>
      </c>
      <c r="BJ54" s="44">
        <v>4396711</v>
      </c>
      <c r="BK54" s="44">
        <v>5010265</v>
      </c>
      <c r="BL54" s="44">
        <v>1840793</v>
      </c>
      <c r="BM54" s="44">
        <v>322180</v>
      </c>
      <c r="BN54" s="44">
        <v>60943464</v>
      </c>
      <c r="BO54" s="44">
        <v>1451831</v>
      </c>
      <c r="BP54" s="44">
        <v>3146688</v>
      </c>
      <c r="BQ54" s="45">
        <v>781000</v>
      </c>
      <c r="BR54" s="46">
        <f t="shared" si="0"/>
        <v>1544775454</v>
      </c>
    </row>
    <row r="55" spans="1:70">
      <c r="A55" s="35"/>
      <c r="B55" s="36">
        <v>571</v>
      </c>
      <c r="C55" s="37" t="s">
        <v>162</v>
      </c>
      <c r="D55" s="38">
        <v>0</v>
      </c>
      <c r="E55" s="38">
        <v>221800</v>
      </c>
      <c r="F55" s="38">
        <v>3145151</v>
      </c>
      <c r="G55" s="38">
        <v>810382</v>
      </c>
      <c r="H55" s="38">
        <v>15311846</v>
      </c>
      <c r="I55" s="38">
        <v>65238000</v>
      </c>
      <c r="J55" s="38">
        <v>601160</v>
      </c>
      <c r="K55" s="38">
        <v>4392664</v>
      </c>
      <c r="L55" s="38">
        <v>2755952</v>
      </c>
      <c r="M55" s="38">
        <v>2579352</v>
      </c>
      <c r="N55" s="38">
        <v>5809636</v>
      </c>
      <c r="O55" s="38">
        <v>1512038</v>
      </c>
      <c r="P55" s="38">
        <v>272176</v>
      </c>
      <c r="Q55" s="38">
        <v>221468</v>
      </c>
      <c r="R55" s="38">
        <v>5055136</v>
      </c>
      <c r="S55" s="38">
        <v>1134341</v>
      </c>
      <c r="T55" s="38">
        <v>275093</v>
      </c>
      <c r="U55" s="38">
        <v>1301315</v>
      </c>
      <c r="V55" s="38">
        <v>184596</v>
      </c>
      <c r="W55" s="38">
        <v>0</v>
      </c>
      <c r="X55" s="38">
        <v>153226</v>
      </c>
      <c r="Y55" s="38">
        <v>630407</v>
      </c>
      <c r="Z55" s="38">
        <v>1071955</v>
      </c>
      <c r="AA55" s="38">
        <v>92763</v>
      </c>
      <c r="AB55" s="38">
        <v>2485216</v>
      </c>
      <c r="AC55" s="38">
        <v>929983</v>
      </c>
      <c r="AD55" s="38">
        <v>43652598</v>
      </c>
      <c r="AE55" s="38">
        <v>214193</v>
      </c>
      <c r="AF55" s="38">
        <v>3421329</v>
      </c>
      <c r="AG55" s="38">
        <v>778410</v>
      </c>
      <c r="AH55" s="38">
        <v>641309</v>
      </c>
      <c r="AI55" s="38">
        <v>140098</v>
      </c>
      <c r="AJ55" s="38">
        <v>4389847</v>
      </c>
      <c r="AK55" s="38">
        <v>27823493</v>
      </c>
      <c r="AL55" s="38">
        <v>7088035</v>
      </c>
      <c r="AM55" s="38">
        <v>342724</v>
      </c>
      <c r="AN55" s="38">
        <v>132933</v>
      </c>
      <c r="AO55" s="38">
        <v>755309</v>
      </c>
      <c r="AP55" s="38">
        <v>7378000</v>
      </c>
      <c r="AQ55" s="38">
        <v>5379315</v>
      </c>
      <c r="AR55" s="38">
        <v>4159701</v>
      </c>
      <c r="AS55" s="38">
        <v>61108246</v>
      </c>
      <c r="AT55" s="38">
        <v>3200755</v>
      </c>
      <c r="AU55" s="38">
        <v>1406348</v>
      </c>
      <c r="AV55" s="38">
        <v>817334</v>
      </c>
      <c r="AW55" s="38">
        <v>411294</v>
      </c>
      <c r="AX55" s="38">
        <v>0</v>
      </c>
      <c r="AY55" s="38">
        <v>8455442</v>
      </c>
      <c r="AZ55" s="38">
        <v>43768431</v>
      </c>
      <c r="BA55" s="38">
        <v>1920782</v>
      </c>
      <c r="BB55" s="38">
        <v>6341200</v>
      </c>
      <c r="BC55" s="38">
        <v>1613593</v>
      </c>
      <c r="BD55" s="38">
        <v>723368</v>
      </c>
      <c r="BE55" s="38">
        <v>5971054</v>
      </c>
      <c r="BF55" s="38">
        <v>6805583</v>
      </c>
      <c r="BG55" s="38">
        <v>1978338</v>
      </c>
      <c r="BH55" s="38">
        <v>19477295</v>
      </c>
      <c r="BI55" s="38">
        <v>6497223</v>
      </c>
      <c r="BJ55" s="38">
        <v>3163613</v>
      </c>
      <c r="BK55" s="38">
        <v>3561197</v>
      </c>
      <c r="BL55" s="38">
        <v>290733</v>
      </c>
      <c r="BM55" s="38">
        <v>249959</v>
      </c>
      <c r="BN55" s="38">
        <v>16953862</v>
      </c>
      <c r="BO55" s="38">
        <v>366841</v>
      </c>
      <c r="BP55" s="38">
        <v>840958</v>
      </c>
      <c r="BQ55" s="39">
        <v>502301</v>
      </c>
      <c r="BR55" s="40">
        <f t="shared" si="0"/>
        <v>418908700</v>
      </c>
    </row>
    <row r="56" spans="1:70">
      <c r="A56" s="35"/>
      <c r="B56" s="36">
        <v>572</v>
      </c>
      <c r="C56" s="37" t="s">
        <v>170</v>
      </c>
      <c r="D56" s="38">
        <v>3284998</v>
      </c>
      <c r="E56" s="38">
        <v>220297</v>
      </c>
      <c r="F56" s="38">
        <v>3303105</v>
      </c>
      <c r="G56" s="38">
        <v>114629</v>
      </c>
      <c r="H56" s="38">
        <v>28703657</v>
      </c>
      <c r="I56" s="38">
        <v>49515000</v>
      </c>
      <c r="J56" s="38">
        <v>114399</v>
      </c>
      <c r="K56" s="38">
        <v>15844309</v>
      </c>
      <c r="L56" s="38">
        <v>1279969</v>
      </c>
      <c r="M56" s="38">
        <v>2911363</v>
      </c>
      <c r="N56" s="38">
        <v>42824264</v>
      </c>
      <c r="O56" s="38">
        <v>1211161</v>
      </c>
      <c r="P56" s="38">
        <v>613646</v>
      </c>
      <c r="Q56" s="38">
        <v>226581</v>
      </c>
      <c r="R56" s="38">
        <v>4458180</v>
      </c>
      <c r="S56" s="38">
        <v>2798538</v>
      </c>
      <c r="T56" s="38">
        <v>558980</v>
      </c>
      <c r="U56" s="38">
        <v>174242</v>
      </c>
      <c r="V56" s="38">
        <v>394792</v>
      </c>
      <c r="W56" s="38">
        <v>453552</v>
      </c>
      <c r="X56" s="38">
        <v>507961</v>
      </c>
      <c r="Y56" s="38">
        <v>351604</v>
      </c>
      <c r="Z56" s="38">
        <v>73957</v>
      </c>
      <c r="AA56" s="38">
        <v>988200</v>
      </c>
      <c r="AB56" s="38">
        <v>2841260</v>
      </c>
      <c r="AC56" s="38">
        <v>2289403</v>
      </c>
      <c r="AD56" s="38">
        <v>46533668</v>
      </c>
      <c r="AE56" s="38">
        <v>25747</v>
      </c>
      <c r="AF56" s="38">
        <v>12078707</v>
      </c>
      <c r="AG56" s="38">
        <v>665842</v>
      </c>
      <c r="AH56" s="38">
        <v>156261</v>
      </c>
      <c r="AI56" s="38">
        <v>211542</v>
      </c>
      <c r="AJ56" s="38">
        <v>6055669</v>
      </c>
      <c r="AK56" s="38">
        <v>39484913</v>
      </c>
      <c r="AL56" s="38">
        <v>7121710</v>
      </c>
      <c r="AM56" s="38">
        <v>341245</v>
      </c>
      <c r="AN56" s="38">
        <v>86747</v>
      </c>
      <c r="AO56" s="38">
        <v>383139</v>
      </c>
      <c r="AP56" s="38">
        <v>15599000</v>
      </c>
      <c r="AQ56" s="38">
        <v>6426674</v>
      </c>
      <c r="AR56" s="38">
        <v>14327859</v>
      </c>
      <c r="AS56" s="38">
        <v>172002094</v>
      </c>
      <c r="AT56" s="38">
        <v>12517393</v>
      </c>
      <c r="AU56" s="38">
        <v>924687</v>
      </c>
      <c r="AV56" s="38">
        <v>4026994</v>
      </c>
      <c r="AW56" s="38">
        <v>1967137</v>
      </c>
      <c r="AX56" s="38">
        <v>48778118</v>
      </c>
      <c r="AY56" s="38">
        <v>11777145</v>
      </c>
      <c r="AZ56" s="38">
        <v>80274797</v>
      </c>
      <c r="BA56" s="38">
        <v>14311298</v>
      </c>
      <c r="BB56" s="38">
        <v>23608120</v>
      </c>
      <c r="BC56" s="38">
        <v>14586018</v>
      </c>
      <c r="BD56" s="38">
        <v>1003348</v>
      </c>
      <c r="BE56" s="38">
        <v>14115738</v>
      </c>
      <c r="BF56" s="38">
        <v>22639787</v>
      </c>
      <c r="BG56" s="38">
        <v>1330988</v>
      </c>
      <c r="BH56" s="38">
        <v>33075035</v>
      </c>
      <c r="BI56" s="38">
        <v>9463376</v>
      </c>
      <c r="BJ56" s="38">
        <v>955227</v>
      </c>
      <c r="BK56" s="38">
        <v>1323206</v>
      </c>
      <c r="BL56" s="38">
        <v>1231216</v>
      </c>
      <c r="BM56" s="38">
        <v>23046</v>
      </c>
      <c r="BN56" s="38">
        <v>31166852</v>
      </c>
      <c r="BO56" s="38">
        <v>945701</v>
      </c>
      <c r="BP56" s="38">
        <v>2290914</v>
      </c>
      <c r="BQ56" s="39">
        <v>700</v>
      </c>
      <c r="BR56" s="40">
        <f t="shared" si="0"/>
        <v>819895705</v>
      </c>
    </row>
    <row r="57" spans="1:70">
      <c r="A57" s="35"/>
      <c r="B57" s="36">
        <v>573</v>
      </c>
      <c r="C57" s="37" t="s">
        <v>164</v>
      </c>
      <c r="D57" s="38">
        <v>0</v>
      </c>
      <c r="E57" s="38">
        <v>0</v>
      </c>
      <c r="F57" s="38">
        <v>0</v>
      </c>
      <c r="G57" s="38">
        <v>0</v>
      </c>
      <c r="H57" s="38">
        <v>24825</v>
      </c>
      <c r="I57" s="38">
        <v>5208000</v>
      </c>
      <c r="J57" s="38">
        <v>0</v>
      </c>
      <c r="K57" s="38">
        <v>0</v>
      </c>
      <c r="L57" s="38">
        <v>0</v>
      </c>
      <c r="M57" s="38">
        <v>2000</v>
      </c>
      <c r="N57" s="38">
        <v>2103373</v>
      </c>
      <c r="O57" s="38">
        <v>232275</v>
      </c>
      <c r="P57" s="38">
        <v>0</v>
      </c>
      <c r="Q57" s="38">
        <v>95506</v>
      </c>
      <c r="R57" s="38">
        <v>12210</v>
      </c>
      <c r="S57" s="38">
        <v>332566</v>
      </c>
      <c r="T57" s="38">
        <v>0</v>
      </c>
      <c r="U57" s="38">
        <v>35308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57757</v>
      </c>
      <c r="AC57" s="38">
        <v>0</v>
      </c>
      <c r="AD57" s="38">
        <v>162061</v>
      </c>
      <c r="AE57" s="38">
        <v>0</v>
      </c>
      <c r="AF57" s="38">
        <v>0</v>
      </c>
      <c r="AG57" s="38">
        <v>217</v>
      </c>
      <c r="AH57" s="38">
        <v>816133</v>
      </c>
      <c r="AI57" s="38">
        <v>0</v>
      </c>
      <c r="AJ57" s="38">
        <v>1299</v>
      </c>
      <c r="AK57" s="38">
        <v>0</v>
      </c>
      <c r="AL57" s="38">
        <v>1436616</v>
      </c>
      <c r="AM57" s="38">
        <v>0</v>
      </c>
      <c r="AN57" s="38">
        <v>128189</v>
      </c>
      <c r="AO57" s="38">
        <v>0</v>
      </c>
      <c r="AP57" s="38">
        <v>1263000</v>
      </c>
      <c r="AQ57" s="38">
        <v>1736</v>
      </c>
      <c r="AR57" s="38">
        <v>0</v>
      </c>
      <c r="AS57" s="38">
        <v>35617358</v>
      </c>
      <c r="AT57" s="38">
        <v>0</v>
      </c>
      <c r="AU57" s="38">
        <v>509</v>
      </c>
      <c r="AV57" s="38">
        <v>0</v>
      </c>
      <c r="AW57" s="38">
        <v>0</v>
      </c>
      <c r="AX57" s="38">
        <v>5182876</v>
      </c>
      <c r="AY57" s="38">
        <v>0</v>
      </c>
      <c r="AZ57" s="38">
        <v>0</v>
      </c>
      <c r="BA57" s="38">
        <v>0</v>
      </c>
      <c r="BB57" s="38">
        <v>504009</v>
      </c>
      <c r="BC57" s="38">
        <v>0</v>
      </c>
      <c r="BD57" s="38">
        <v>4000</v>
      </c>
      <c r="BE57" s="38">
        <v>14830506</v>
      </c>
      <c r="BF57" s="38">
        <v>0</v>
      </c>
      <c r="BG57" s="38">
        <v>0</v>
      </c>
      <c r="BH57" s="38">
        <v>2278134</v>
      </c>
      <c r="BI57" s="38">
        <v>0</v>
      </c>
      <c r="BJ57" s="38">
        <v>277871</v>
      </c>
      <c r="BK57" s="38">
        <v>9946</v>
      </c>
      <c r="BL57" s="38">
        <v>5329</v>
      </c>
      <c r="BM57" s="38">
        <v>0</v>
      </c>
      <c r="BN57" s="38">
        <v>904069</v>
      </c>
      <c r="BO57" s="38">
        <v>139289</v>
      </c>
      <c r="BP57" s="38">
        <v>0</v>
      </c>
      <c r="BQ57" s="39">
        <v>0</v>
      </c>
      <c r="BR57" s="40">
        <f t="shared" si="0"/>
        <v>71666967</v>
      </c>
    </row>
    <row r="58" spans="1:70">
      <c r="A58" s="35"/>
      <c r="B58" s="36">
        <v>574</v>
      </c>
      <c r="C58" s="37" t="s">
        <v>165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60974</v>
      </c>
      <c r="L58" s="38">
        <v>0</v>
      </c>
      <c r="M58" s="38">
        <v>0</v>
      </c>
      <c r="N58" s="38">
        <v>0</v>
      </c>
      <c r="O58" s="38">
        <v>17500</v>
      </c>
      <c r="P58" s="38">
        <v>0</v>
      </c>
      <c r="Q58" s="38">
        <v>0</v>
      </c>
      <c r="R58" s="38">
        <v>0</v>
      </c>
      <c r="S58" s="38">
        <v>23982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71274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500</v>
      </c>
      <c r="AH58" s="38">
        <v>0</v>
      </c>
      <c r="AI58" s="38">
        <v>0</v>
      </c>
      <c r="AJ58" s="38">
        <v>200825</v>
      </c>
      <c r="AK58" s="38">
        <v>0</v>
      </c>
      <c r="AL58" s="38">
        <v>0</v>
      </c>
      <c r="AM58" s="38">
        <v>0</v>
      </c>
      <c r="AN58" s="38">
        <v>0</v>
      </c>
      <c r="AO58" s="38">
        <v>0</v>
      </c>
      <c r="AP58" s="38">
        <v>0</v>
      </c>
      <c r="AQ58" s="38">
        <v>0</v>
      </c>
      <c r="AR58" s="38">
        <v>0</v>
      </c>
      <c r="AS58" s="38">
        <v>244019</v>
      </c>
      <c r="AT58" s="38">
        <v>0</v>
      </c>
      <c r="AU58" s="38">
        <v>0</v>
      </c>
      <c r="AV58" s="38">
        <v>0</v>
      </c>
      <c r="AW58" s="38">
        <v>0</v>
      </c>
      <c r="AX58" s="38">
        <v>0</v>
      </c>
      <c r="AY58" s="38">
        <v>2250053</v>
      </c>
      <c r="AZ58" s="38">
        <v>0</v>
      </c>
      <c r="BA58" s="38">
        <v>0</v>
      </c>
      <c r="BB58" s="38">
        <v>0</v>
      </c>
      <c r="BC58" s="38">
        <v>0</v>
      </c>
      <c r="BD58" s="38">
        <v>0</v>
      </c>
      <c r="BE58" s="38">
        <v>0</v>
      </c>
      <c r="BF58" s="38">
        <v>0</v>
      </c>
      <c r="BG58" s="38">
        <v>0</v>
      </c>
      <c r="BH58" s="38">
        <v>2218177</v>
      </c>
      <c r="BI58" s="38">
        <v>0</v>
      </c>
      <c r="BJ58" s="38">
        <v>0</v>
      </c>
      <c r="BK58" s="38">
        <v>12446</v>
      </c>
      <c r="BL58" s="38">
        <v>290</v>
      </c>
      <c r="BM58" s="38">
        <v>300</v>
      </c>
      <c r="BN58" s="38">
        <v>327975</v>
      </c>
      <c r="BO58" s="38">
        <v>0</v>
      </c>
      <c r="BP58" s="38">
        <v>0</v>
      </c>
      <c r="BQ58" s="39">
        <v>106815</v>
      </c>
      <c r="BR58" s="40">
        <f t="shared" si="0"/>
        <v>5535130</v>
      </c>
    </row>
    <row r="59" spans="1:70">
      <c r="A59" s="35"/>
      <c r="B59" s="36">
        <v>575</v>
      </c>
      <c r="C59" s="37" t="s">
        <v>166</v>
      </c>
      <c r="D59" s="38">
        <v>152816</v>
      </c>
      <c r="E59" s="38">
        <v>0</v>
      </c>
      <c r="F59" s="38">
        <v>0</v>
      </c>
      <c r="G59" s="38">
        <v>0</v>
      </c>
      <c r="H59" s="38">
        <v>8210245</v>
      </c>
      <c r="I59" s="38">
        <v>41178000</v>
      </c>
      <c r="J59" s="38">
        <v>0</v>
      </c>
      <c r="K59" s="38">
        <v>8589841</v>
      </c>
      <c r="L59" s="38">
        <v>0</v>
      </c>
      <c r="M59" s="38">
        <v>1900</v>
      </c>
      <c r="N59" s="38">
        <v>0</v>
      </c>
      <c r="O59" s="38">
        <v>59355</v>
      </c>
      <c r="P59" s="38">
        <v>312901</v>
      </c>
      <c r="Q59" s="38">
        <v>0</v>
      </c>
      <c r="R59" s="38">
        <v>7006138</v>
      </c>
      <c r="S59" s="38">
        <v>1519</v>
      </c>
      <c r="T59" s="38">
        <v>0</v>
      </c>
      <c r="U59" s="38">
        <v>24340</v>
      </c>
      <c r="V59" s="38">
        <v>822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1505523</v>
      </c>
      <c r="AE59" s="38">
        <v>19957</v>
      </c>
      <c r="AF59" s="38">
        <v>391804</v>
      </c>
      <c r="AG59" s="38">
        <v>0</v>
      </c>
      <c r="AH59" s="38">
        <v>0</v>
      </c>
      <c r="AI59" s="38">
        <v>48966</v>
      </c>
      <c r="AJ59" s="38">
        <v>233733</v>
      </c>
      <c r="AK59" s="38">
        <v>0</v>
      </c>
      <c r="AL59" s="38">
        <v>0</v>
      </c>
      <c r="AM59" s="38">
        <v>0</v>
      </c>
      <c r="AN59" s="38">
        <v>0</v>
      </c>
      <c r="AO59" s="38">
        <v>81753</v>
      </c>
      <c r="AP59" s="38">
        <v>2490000</v>
      </c>
      <c r="AQ59" s="38">
        <v>605517</v>
      </c>
      <c r="AR59" s="38">
        <v>0</v>
      </c>
      <c r="AS59" s="38">
        <v>11795997</v>
      </c>
      <c r="AT59" s="38">
        <v>12353</v>
      </c>
      <c r="AU59" s="38">
        <v>0</v>
      </c>
      <c r="AV59" s="38">
        <v>3965235</v>
      </c>
      <c r="AW59" s="38">
        <v>26193</v>
      </c>
      <c r="AX59" s="38">
        <v>0</v>
      </c>
      <c r="AY59" s="38">
        <v>11929242</v>
      </c>
      <c r="AZ59" s="38">
        <v>0</v>
      </c>
      <c r="BA59" s="38">
        <v>0</v>
      </c>
      <c r="BB59" s="38">
        <v>15831</v>
      </c>
      <c r="BC59" s="38">
        <v>0</v>
      </c>
      <c r="BD59" s="38">
        <v>0</v>
      </c>
      <c r="BE59" s="38">
        <v>586141</v>
      </c>
      <c r="BF59" s="38">
        <v>1080402</v>
      </c>
      <c r="BG59" s="38">
        <v>0</v>
      </c>
      <c r="BH59" s="38">
        <v>0</v>
      </c>
      <c r="BI59" s="38">
        <v>0</v>
      </c>
      <c r="BJ59" s="38">
        <v>0</v>
      </c>
      <c r="BK59" s="38">
        <v>103470</v>
      </c>
      <c r="BL59" s="38">
        <v>313225</v>
      </c>
      <c r="BM59" s="38">
        <v>0</v>
      </c>
      <c r="BN59" s="38">
        <v>10188256</v>
      </c>
      <c r="BO59" s="38">
        <v>0</v>
      </c>
      <c r="BP59" s="38">
        <v>0</v>
      </c>
      <c r="BQ59" s="39">
        <v>171184</v>
      </c>
      <c r="BR59" s="40">
        <f t="shared" si="0"/>
        <v>111102659</v>
      </c>
    </row>
    <row r="60" spans="1:70">
      <c r="A60" s="35"/>
      <c r="B60" s="36">
        <v>578</v>
      </c>
      <c r="C60" s="37" t="s">
        <v>167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0</v>
      </c>
      <c r="AO60" s="38">
        <v>0</v>
      </c>
      <c r="AP60" s="38">
        <v>0</v>
      </c>
      <c r="AQ60" s="38">
        <v>0</v>
      </c>
      <c r="AR60" s="38">
        <v>0</v>
      </c>
      <c r="AS60" s="38">
        <v>0</v>
      </c>
      <c r="AT60" s="38">
        <v>0</v>
      </c>
      <c r="AU60" s="38">
        <v>0</v>
      </c>
      <c r="AV60" s="38">
        <v>0</v>
      </c>
      <c r="AW60" s="38">
        <v>0</v>
      </c>
      <c r="AX60" s="38">
        <v>0</v>
      </c>
      <c r="AY60" s="38">
        <v>0</v>
      </c>
      <c r="AZ60" s="38">
        <v>0</v>
      </c>
      <c r="BA60" s="38">
        <v>0</v>
      </c>
      <c r="BB60" s="38">
        <v>0</v>
      </c>
      <c r="BC60" s="38">
        <v>0</v>
      </c>
      <c r="BD60" s="38">
        <v>0</v>
      </c>
      <c r="BE60" s="38">
        <v>0</v>
      </c>
      <c r="BF60" s="38">
        <v>0</v>
      </c>
      <c r="BG60" s="38">
        <v>0</v>
      </c>
      <c r="BH60" s="38">
        <v>0</v>
      </c>
      <c r="BI60" s="38">
        <v>0</v>
      </c>
      <c r="BJ60" s="38">
        <v>0</v>
      </c>
      <c r="BK60" s="38">
        <v>0</v>
      </c>
      <c r="BL60" s="38">
        <v>0</v>
      </c>
      <c r="BM60" s="38">
        <v>22838</v>
      </c>
      <c r="BN60" s="38">
        <v>0</v>
      </c>
      <c r="BO60" s="38">
        <v>0</v>
      </c>
      <c r="BP60" s="38">
        <v>0</v>
      </c>
      <c r="BQ60" s="39">
        <v>0</v>
      </c>
      <c r="BR60" s="40">
        <f t="shared" si="0"/>
        <v>22838</v>
      </c>
    </row>
    <row r="61" spans="1:70">
      <c r="A61" s="35"/>
      <c r="B61" s="36">
        <v>579</v>
      </c>
      <c r="C61" s="37" t="s">
        <v>171</v>
      </c>
      <c r="D61" s="38">
        <v>0</v>
      </c>
      <c r="E61" s="38">
        <v>100258</v>
      </c>
      <c r="F61" s="38">
        <v>0</v>
      </c>
      <c r="G61" s="38">
        <v>0</v>
      </c>
      <c r="H61" s="38">
        <v>0</v>
      </c>
      <c r="I61" s="38">
        <v>23840000</v>
      </c>
      <c r="J61" s="38">
        <v>0</v>
      </c>
      <c r="K61" s="38">
        <v>25000</v>
      </c>
      <c r="L61" s="38">
        <v>154361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154114</v>
      </c>
      <c r="S61" s="38">
        <v>0</v>
      </c>
      <c r="T61" s="38">
        <v>0</v>
      </c>
      <c r="U61" s="38">
        <v>1395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250</v>
      </c>
      <c r="AD61" s="38">
        <v>4331999</v>
      </c>
      <c r="AE61" s="38">
        <v>0</v>
      </c>
      <c r="AF61" s="38">
        <v>0</v>
      </c>
      <c r="AG61" s="38">
        <v>500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0</v>
      </c>
      <c r="AN61" s="38">
        <v>0</v>
      </c>
      <c r="AO61" s="38">
        <v>0</v>
      </c>
      <c r="AP61" s="38">
        <v>192000</v>
      </c>
      <c r="AQ61" s="38">
        <v>0</v>
      </c>
      <c r="AR61" s="38">
        <v>0</v>
      </c>
      <c r="AS61" s="38">
        <v>83907863</v>
      </c>
      <c r="AT61" s="38">
        <v>219300</v>
      </c>
      <c r="AU61" s="38">
        <v>171563</v>
      </c>
      <c r="AV61" s="38">
        <v>0</v>
      </c>
      <c r="AW61" s="38">
        <v>0</v>
      </c>
      <c r="AX61" s="38">
        <v>0</v>
      </c>
      <c r="AY61" s="38">
        <v>0</v>
      </c>
      <c r="AZ61" s="38">
        <v>0</v>
      </c>
      <c r="BA61" s="38">
        <v>0</v>
      </c>
      <c r="BB61" s="38">
        <v>0</v>
      </c>
      <c r="BC61" s="38">
        <v>456089</v>
      </c>
      <c r="BD61" s="38">
        <v>0</v>
      </c>
      <c r="BE61" s="38">
        <v>0</v>
      </c>
      <c r="BF61" s="38">
        <v>324143</v>
      </c>
      <c r="BG61" s="38">
        <v>0</v>
      </c>
      <c r="BH61" s="38">
        <v>396279</v>
      </c>
      <c r="BI61" s="38">
        <v>1925038</v>
      </c>
      <c r="BJ61" s="38">
        <v>0</v>
      </c>
      <c r="BK61" s="38">
        <v>0</v>
      </c>
      <c r="BL61" s="38">
        <v>0</v>
      </c>
      <c r="BM61" s="38">
        <v>26037</v>
      </c>
      <c r="BN61" s="38">
        <v>1402450</v>
      </c>
      <c r="BO61" s="38">
        <v>0</v>
      </c>
      <c r="BP61" s="38">
        <v>14816</v>
      </c>
      <c r="BQ61" s="39">
        <v>0</v>
      </c>
      <c r="BR61" s="40">
        <f t="shared" si="0"/>
        <v>117643455</v>
      </c>
    </row>
    <row r="62" spans="1:70" ht="15.75">
      <c r="A62" s="41" t="s">
        <v>8</v>
      </c>
      <c r="B62" s="42"/>
      <c r="C62" s="43"/>
      <c r="D62" s="44">
        <v>57051859</v>
      </c>
      <c r="E62" s="44">
        <v>7627720</v>
      </c>
      <c r="F62" s="44">
        <v>13970657</v>
      </c>
      <c r="G62" s="44">
        <v>11852835</v>
      </c>
      <c r="H62" s="44">
        <v>99847453</v>
      </c>
      <c r="I62" s="44">
        <v>490723000</v>
      </c>
      <c r="J62" s="44">
        <v>622523</v>
      </c>
      <c r="K62" s="44">
        <v>98966757</v>
      </c>
      <c r="L62" s="44">
        <v>18685748</v>
      </c>
      <c r="M62" s="44">
        <v>30503476</v>
      </c>
      <c r="N62" s="44">
        <v>201072792</v>
      </c>
      <c r="O62" s="44">
        <v>34517057</v>
      </c>
      <c r="P62" s="44">
        <v>7723494</v>
      </c>
      <c r="Q62" s="44">
        <v>1124953</v>
      </c>
      <c r="R62" s="44">
        <v>28665516</v>
      </c>
      <c r="S62" s="44">
        <v>11117985</v>
      </c>
      <c r="T62" s="44">
        <v>3068862</v>
      </c>
      <c r="U62" s="44">
        <v>19697917</v>
      </c>
      <c r="V62" s="44">
        <v>551507</v>
      </c>
      <c r="W62" s="44">
        <v>2169339</v>
      </c>
      <c r="X62" s="44">
        <v>4835179</v>
      </c>
      <c r="Y62" s="44">
        <v>637462</v>
      </c>
      <c r="Z62" s="44">
        <v>2464032</v>
      </c>
      <c r="AA62" s="44">
        <v>17432202</v>
      </c>
      <c r="AB62" s="44">
        <v>15536333</v>
      </c>
      <c r="AC62" s="44">
        <v>1636066</v>
      </c>
      <c r="AD62" s="44">
        <v>874248118</v>
      </c>
      <c r="AE62" s="44">
        <v>1438688</v>
      </c>
      <c r="AF62" s="44">
        <v>14453902</v>
      </c>
      <c r="AG62" s="44">
        <v>14843119</v>
      </c>
      <c r="AH62" s="44">
        <v>8256305</v>
      </c>
      <c r="AI62" s="44">
        <v>3638290</v>
      </c>
      <c r="AJ62" s="44">
        <v>34292856</v>
      </c>
      <c r="AK62" s="44">
        <v>185080897</v>
      </c>
      <c r="AL62" s="44">
        <v>109176748</v>
      </c>
      <c r="AM62" s="44">
        <v>2159307</v>
      </c>
      <c r="AN62" s="44">
        <v>1359156</v>
      </c>
      <c r="AO62" s="44">
        <v>15483588</v>
      </c>
      <c r="AP62" s="44">
        <v>134850000</v>
      </c>
      <c r="AQ62" s="44">
        <v>50933347</v>
      </c>
      <c r="AR62" s="44">
        <v>13108716</v>
      </c>
      <c r="AS62" s="44">
        <v>1531371440</v>
      </c>
      <c r="AT62" s="44">
        <v>94915430</v>
      </c>
      <c r="AU62" s="44">
        <v>25928961</v>
      </c>
      <c r="AV62" s="44">
        <v>8510734</v>
      </c>
      <c r="AW62" s="44">
        <v>4123350</v>
      </c>
      <c r="AX62" s="44">
        <v>958982871</v>
      </c>
      <c r="AY62" s="44">
        <v>90753658</v>
      </c>
      <c r="AZ62" s="44">
        <v>275755658</v>
      </c>
      <c r="BA62" s="44">
        <v>147167069</v>
      </c>
      <c r="BB62" s="44">
        <v>25665699</v>
      </c>
      <c r="BC62" s="44">
        <v>34120509</v>
      </c>
      <c r="BD62" s="44">
        <v>5091512</v>
      </c>
      <c r="BE62" s="44">
        <v>46707592</v>
      </c>
      <c r="BF62" s="44">
        <v>90551675</v>
      </c>
      <c r="BG62" s="44">
        <v>12249875</v>
      </c>
      <c r="BH62" s="44">
        <v>240677022</v>
      </c>
      <c r="BI62" s="44">
        <v>17921189</v>
      </c>
      <c r="BJ62" s="44">
        <v>22083897</v>
      </c>
      <c r="BK62" s="44">
        <v>15258998</v>
      </c>
      <c r="BL62" s="44">
        <v>12509702</v>
      </c>
      <c r="BM62" s="44">
        <v>758582</v>
      </c>
      <c r="BN62" s="44">
        <v>90554459</v>
      </c>
      <c r="BO62" s="44">
        <v>27230970</v>
      </c>
      <c r="BP62" s="44">
        <v>19527339</v>
      </c>
      <c r="BQ62" s="45">
        <v>2766684</v>
      </c>
      <c r="BR62" s="46">
        <f t="shared" si="0"/>
        <v>6446610636</v>
      </c>
    </row>
    <row r="63" spans="1:70">
      <c r="A63" s="35"/>
      <c r="B63" s="36">
        <v>581</v>
      </c>
      <c r="C63" s="37" t="s">
        <v>186</v>
      </c>
      <c r="D63" s="38">
        <v>53333859</v>
      </c>
      <c r="E63" s="38">
        <v>7627720</v>
      </c>
      <c r="F63" s="38">
        <v>13961758</v>
      </c>
      <c r="G63" s="38">
        <v>11852835</v>
      </c>
      <c r="H63" s="38">
        <v>50187657</v>
      </c>
      <c r="I63" s="38">
        <v>293274000</v>
      </c>
      <c r="J63" s="38">
        <v>611508</v>
      </c>
      <c r="K63" s="38">
        <v>95442076</v>
      </c>
      <c r="L63" s="38">
        <v>18685748</v>
      </c>
      <c r="M63" s="38">
        <v>30167804</v>
      </c>
      <c r="N63" s="38">
        <v>142925190</v>
      </c>
      <c r="O63" s="38">
        <v>34517057</v>
      </c>
      <c r="P63" s="38">
        <v>7712906</v>
      </c>
      <c r="Q63" s="38">
        <v>1124953</v>
      </c>
      <c r="R63" s="38">
        <v>28665516</v>
      </c>
      <c r="S63" s="38">
        <v>2949518</v>
      </c>
      <c r="T63" s="38">
        <v>2951807</v>
      </c>
      <c r="U63" s="38">
        <v>19697917</v>
      </c>
      <c r="V63" s="38">
        <v>551507</v>
      </c>
      <c r="W63" s="38">
        <v>2084194</v>
      </c>
      <c r="X63" s="38">
        <v>4798367</v>
      </c>
      <c r="Y63" s="38">
        <v>637462</v>
      </c>
      <c r="Z63" s="38">
        <v>2464032</v>
      </c>
      <c r="AA63" s="38">
        <v>17432202</v>
      </c>
      <c r="AB63" s="38">
        <v>15536333</v>
      </c>
      <c r="AC63" s="38">
        <v>1636066</v>
      </c>
      <c r="AD63" s="38">
        <v>856918734</v>
      </c>
      <c r="AE63" s="38">
        <v>1438688</v>
      </c>
      <c r="AF63" s="38">
        <v>14453902</v>
      </c>
      <c r="AG63" s="38">
        <v>14534014</v>
      </c>
      <c r="AH63" s="38">
        <v>8256305</v>
      </c>
      <c r="AI63" s="38">
        <v>3638290</v>
      </c>
      <c r="AJ63" s="38">
        <v>33861121</v>
      </c>
      <c r="AK63" s="38">
        <v>155359152</v>
      </c>
      <c r="AL63" s="38">
        <v>102300869</v>
      </c>
      <c r="AM63" s="38">
        <v>2159307</v>
      </c>
      <c r="AN63" s="38">
        <v>1359156</v>
      </c>
      <c r="AO63" s="38">
        <v>15082858</v>
      </c>
      <c r="AP63" s="38">
        <v>86044000</v>
      </c>
      <c r="AQ63" s="38">
        <v>50933347</v>
      </c>
      <c r="AR63" s="38">
        <v>12876874</v>
      </c>
      <c r="AS63" s="38">
        <v>1142239440</v>
      </c>
      <c r="AT63" s="38">
        <v>94818407</v>
      </c>
      <c r="AU63" s="38">
        <v>25558080</v>
      </c>
      <c r="AV63" s="38">
        <v>7969411</v>
      </c>
      <c r="AW63" s="38">
        <v>4123350</v>
      </c>
      <c r="AX63" s="38">
        <v>463835515</v>
      </c>
      <c r="AY63" s="38">
        <v>90753658</v>
      </c>
      <c r="AZ63" s="38">
        <v>228692183</v>
      </c>
      <c r="BA63" s="38">
        <v>111445428</v>
      </c>
      <c r="BB63" s="38">
        <v>21012418</v>
      </c>
      <c r="BC63" s="38">
        <v>34074395</v>
      </c>
      <c r="BD63" s="38">
        <v>4368516</v>
      </c>
      <c r="BE63" s="38">
        <v>20018258</v>
      </c>
      <c r="BF63" s="38">
        <v>84663771</v>
      </c>
      <c r="BG63" s="38">
        <v>12249875</v>
      </c>
      <c r="BH63" s="38">
        <v>129438911</v>
      </c>
      <c r="BI63" s="38">
        <v>17421189</v>
      </c>
      <c r="BJ63" s="38">
        <v>22083897</v>
      </c>
      <c r="BK63" s="38">
        <v>15258995</v>
      </c>
      <c r="BL63" s="38">
        <v>12509702</v>
      </c>
      <c r="BM63" s="38">
        <v>758582</v>
      </c>
      <c r="BN63" s="38">
        <v>88522252</v>
      </c>
      <c r="BO63" s="38">
        <v>27230970</v>
      </c>
      <c r="BP63" s="38">
        <v>19527339</v>
      </c>
      <c r="BQ63" s="39">
        <v>2766684</v>
      </c>
      <c r="BR63" s="40">
        <f t="shared" si="0"/>
        <v>4901387835</v>
      </c>
    </row>
    <row r="64" spans="1:70">
      <c r="A64" s="35"/>
      <c r="B64" s="36">
        <v>583</v>
      </c>
      <c r="C64" s="37" t="s">
        <v>187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77850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0</v>
      </c>
      <c r="AP64" s="38">
        <v>0</v>
      </c>
      <c r="AQ64" s="38">
        <v>0</v>
      </c>
      <c r="AR64" s="38">
        <v>0</v>
      </c>
      <c r="AS64" s="38">
        <v>0</v>
      </c>
      <c r="AT64" s="38">
        <v>0</v>
      </c>
      <c r="AU64" s="38">
        <v>0</v>
      </c>
      <c r="AV64" s="38">
        <v>0</v>
      </c>
      <c r="AW64" s="38">
        <v>0</v>
      </c>
      <c r="AX64" s="38">
        <v>0</v>
      </c>
      <c r="AY64" s="38">
        <v>0</v>
      </c>
      <c r="AZ64" s="38">
        <v>0</v>
      </c>
      <c r="BA64" s="38">
        <v>0</v>
      </c>
      <c r="BB64" s="38">
        <v>4439042</v>
      </c>
      <c r="BC64" s="38">
        <v>0</v>
      </c>
      <c r="BD64" s="38">
        <v>0</v>
      </c>
      <c r="BE64" s="38">
        <v>0</v>
      </c>
      <c r="BF64" s="38">
        <v>0</v>
      </c>
      <c r="BG64" s="38">
        <v>0</v>
      </c>
      <c r="BH64" s="38">
        <v>0</v>
      </c>
      <c r="BI64" s="38">
        <v>0</v>
      </c>
      <c r="BJ64" s="38">
        <v>0</v>
      </c>
      <c r="BK64" s="38">
        <v>0</v>
      </c>
      <c r="BL64" s="38">
        <v>0</v>
      </c>
      <c r="BM64" s="38">
        <v>0</v>
      </c>
      <c r="BN64" s="38">
        <v>0</v>
      </c>
      <c r="BO64" s="38">
        <v>0</v>
      </c>
      <c r="BP64" s="38">
        <v>0</v>
      </c>
      <c r="BQ64" s="39">
        <v>0</v>
      </c>
      <c r="BR64" s="40">
        <f t="shared" si="0"/>
        <v>4516892</v>
      </c>
    </row>
    <row r="65" spans="1:70">
      <c r="A65" s="35"/>
      <c r="B65" s="36">
        <v>584</v>
      </c>
      <c r="C65" s="37" t="s">
        <v>188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5230000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0</v>
      </c>
      <c r="AM65" s="38">
        <v>0</v>
      </c>
      <c r="AN65" s="38">
        <v>0</v>
      </c>
      <c r="AO65" s="38">
        <v>0</v>
      </c>
      <c r="AP65" s="38">
        <v>0</v>
      </c>
      <c r="AQ65" s="38">
        <v>0</v>
      </c>
      <c r="AR65" s="38">
        <v>0</v>
      </c>
      <c r="AS65" s="38">
        <v>0</v>
      </c>
      <c r="AT65" s="38">
        <v>0</v>
      </c>
      <c r="AU65" s="38">
        <v>0</v>
      </c>
      <c r="AV65" s="38">
        <v>0</v>
      </c>
      <c r="AW65" s="38">
        <v>0</v>
      </c>
      <c r="AX65" s="38">
        <v>0</v>
      </c>
      <c r="AY65" s="38">
        <v>0</v>
      </c>
      <c r="AZ65" s="38">
        <v>0</v>
      </c>
      <c r="BA65" s="38">
        <v>0</v>
      </c>
      <c r="BB65" s="38">
        <v>214239</v>
      </c>
      <c r="BC65" s="38">
        <v>0</v>
      </c>
      <c r="BD65" s="38">
        <v>0</v>
      </c>
      <c r="BE65" s="38">
        <v>0</v>
      </c>
      <c r="BF65" s="38">
        <v>0</v>
      </c>
      <c r="BG65" s="38">
        <v>0</v>
      </c>
      <c r="BH65" s="38">
        <v>0</v>
      </c>
      <c r="BI65" s="38">
        <v>0</v>
      </c>
      <c r="BJ65" s="38">
        <v>0</v>
      </c>
      <c r="BK65" s="38">
        <v>0</v>
      </c>
      <c r="BL65" s="38">
        <v>0</v>
      </c>
      <c r="BM65" s="38">
        <v>0</v>
      </c>
      <c r="BN65" s="38">
        <v>0</v>
      </c>
      <c r="BO65" s="38">
        <v>0</v>
      </c>
      <c r="BP65" s="38">
        <v>0</v>
      </c>
      <c r="BQ65" s="39">
        <v>0</v>
      </c>
      <c r="BR65" s="40">
        <f t="shared" si="0"/>
        <v>5444239</v>
      </c>
    </row>
    <row r="66" spans="1:70">
      <c r="A66" s="35"/>
      <c r="B66" s="36">
        <v>585</v>
      </c>
      <c r="C66" s="37" t="s">
        <v>189</v>
      </c>
      <c r="D66" s="38">
        <v>3718000</v>
      </c>
      <c r="E66" s="38">
        <v>0</v>
      </c>
      <c r="F66" s="38">
        <v>0</v>
      </c>
      <c r="G66" s="38">
        <v>0</v>
      </c>
      <c r="H66" s="38">
        <v>49659796</v>
      </c>
      <c r="I66" s="38">
        <v>83909000</v>
      </c>
      <c r="J66" s="38">
        <v>0</v>
      </c>
      <c r="K66" s="38">
        <v>0</v>
      </c>
      <c r="L66" s="38">
        <v>0</v>
      </c>
      <c r="M66" s="38">
        <v>0</v>
      </c>
      <c r="N66" s="38">
        <v>5253793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1284318</v>
      </c>
      <c r="AL66" s="38">
        <v>0</v>
      </c>
      <c r="AM66" s="38">
        <v>0</v>
      </c>
      <c r="AN66" s="38">
        <v>0</v>
      </c>
      <c r="AO66" s="38">
        <v>0</v>
      </c>
      <c r="AP66" s="38">
        <v>0</v>
      </c>
      <c r="AQ66" s="38">
        <v>0</v>
      </c>
      <c r="AR66" s="38">
        <v>0</v>
      </c>
      <c r="AS66" s="38">
        <v>0</v>
      </c>
      <c r="AT66" s="38">
        <v>0</v>
      </c>
      <c r="AU66" s="38">
        <v>0</v>
      </c>
      <c r="AV66" s="38">
        <v>0</v>
      </c>
      <c r="AW66" s="38">
        <v>0</v>
      </c>
      <c r="AX66" s="38">
        <v>0</v>
      </c>
      <c r="AY66" s="38">
        <v>0</v>
      </c>
      <c r="AZ66" s="38">
        <v>0</v>
      </c>
      <c r="BA66" s="38">
        <v>0</v>
      </c>
      <c r="BB66" s="38">
        <v>0</v>
      </c>
      <c r="BC66" s="38">
        <v>0</v>
      </c>
      <c r="BD66" s="38">
        <v>0</v>
      </c>
      <c r="BE66" s="38">
        <v>0</v>
      </c>
      <c r="BF66" s="38">
        <v>0</v>
      </c>
      <c r="BG66" s="38">
        <v>0</v>
      </c>
      <c r="BH66" s="38">
        <v>0</v>
      </c>
      <c r="BI66" s="38">
        <v>0</v>
      </c>
      <c r="BJ66" s="38">
        <v>0</v>
      </c>
      <c r="BK66" s="38">
        <v>0</v>
      </c>
      <c r="BL66" s="38">
        <v>0</v>
      </c>
      <c r="BM66" s="38">
        <v>0</v>
      </c>
      <c r="BN66" s="38">
        <v>0</v>
      </c>
      <c r="BO66" s="38">
        <v>0</v>
      </c>
      <c r="BP66" s="38">
        <v>0</v>
      </c>
      <c r="BQ66" s="39">
        <v>0</v>
      </c>
      <c r="BR66" s="40">
        <f t="shared" si="0"/>
        <v>143824907</v>
      </c>
    </row>
    <row r="67" spans="1:70">
      <c r="A67" s="35"/>
      <c r="B67" s="36">
        <v>586</v>
      </c>
      <c r="C67" s="37" t="s">
        <v>190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10588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0</v>
      </c>
      <c r="AO67" s="38">
        <v>0</v>
      </c>
      <c r="AP67" s="38">
        <v>0</v>
      </c>
      <c r="AQ67" s="38">
        <v>0</v>
      </c>
      <c r="AR67" s="38">
        <v>0</v>
      </c>
      <c r="AS67" s="38">
        <v>0</v>
      </c>
      <c r="AT67" s="38">
        <v>0</v>
      </c>
      <c r="AU67" s="38">
        <v>0</v>
      </c>
      <c r="AV67" s="38">
        <v>0</v>
      </c>
      <c r="AW67" s="38">
        <v>0</v>
      </c>
      <c r="AX67" s="38">
        <v>0</v>
      </c>
      <c r="AY67" s="38">
        <v>0</v>
      </c>
      <c r="AZ67" s="38">
        <v>0</v>
      </c>
      <c r="BA67" s="38">
        <v>0</v>
      </c>
      <c r="BB67" s="38">
        <v>0</v>
      </c>
      <c r="BC67" s="38">
        <v>0</v>
      </c>
      <c r="BD67" s="38">
        <v>0</v>
      </c>
      <c r="BE67" s="38">
        <v>0</v>
      </c>
      <c r="BF67" s="38">
        <v>0</v>
      </c>
      <c r="BG67" s="38">
        <v>0</v>
      </c>
      <c r="BH67" s="38">
        <v>0</v>
      </c>
      <c r="BI67" s="38">
        <v>0</v>
      </c>
      <c r="BJ67" s="38">
        <v>0</v>
      </c>
      <c r="BK67" s="38">
        <v>0</v>
      </c>
      <c r="BL67" s="38">
        <v>0</v>
      </c>
      <c r="BM67" s="38">
        <v>0</v>
      </c>
      <c r="BN67" s="38">
        <v>0</v>
      </c>
      <c r="BO67" s="38">
        <v>0</v>
      </c>
      <c r="BP67" s="38">
        <v>0</v>
      </c>
      <c r="BQ67" s="39">
        <v>0</v>
      </c>
      <c r="BR67" s="40">
        <f t="shared" si="0"/>
        <v>10588</v>
      </c>
    </row>
    <row r="68" spans="1:70">
      <c r="A68" s="35"/>
      <c r="B68" s="36">
        <v>587</v>
      </c>
      <c r="C68" s="37" t="s">
        <v>191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11015</v>
      </c>
      <c r="K68" s="38">
        <v>110204</v>
      </c>
      <c r="L68" s="38">
        <v>0</v>
      </c>
      <c r="M68" s="38">
        <v>335672</v>
      </c>
      <c r="N68" s="38">
        <v>528209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39205</v>
      </c>
      <c r="U68" s="38">
        <v>0</v>
      </c>
      <c r="V68" s="38">
        <v>0</v>
      </c>
      <c r="W68" s="38">
        <v>0</v>
      </c>
      <c r="X68" s="38">
        <v>36812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2975642</v>
      </c>
      <c r="AE68" s="38">
        <v>0</v>
      </c>
      <c r="AF68" s="38">
        <v>0</v>
      </c>
      <c r="AG68" s="38">
        <v>167016</v>
      </c>
      <c r="AH68" s="38">
        <v>0</v>
      </c>
      <c r="AI68" s="38">
        <v>0</v>
      </c>
      <c r="AJ68" s="38">
        <v>431735</v>
      </c>
      <c r="AK68" s="38">
        <v>1387803</v>
      </c>
      <c r="AL68" s="38">
        <v>218912</v>
      </c>
      <c r="AM68" s="38">
        <v>0</v>
      </c>
      <c r="AN68" s="38">
        <v>0</v>
      </c>
      <c r="AO68" s="38">
        <v>0</v>
      </c>
      <c r="AP68" s="38">
        <v>675000</v>
      </c>
      <c r="AQ68" s="38">
        <v>0</v>
      </c>
      <c r="AR68" s="38">
        <v>231842</v>
      </c>
      <c r="AS68" s="38">
        <v>0</v>
      </c>
      <c r="AT68" s="38">
        <v>0</v>
      </c>
      <c r="AU68" s="38">
        <v>64336</v>
      </c>
      <c r="AV68" s="38">
        <v>541323</v>
      </c>
      <c r="AW68" s="38">
        <v>0</v>
      </c>
      <c r="AX68" s="38">
        <v>4162482</v>
      </c>
      <c r="AY68" s="38">
        <v>0</v>
      </c>
      <c r="AZ68" s="38">
        <v>0</v>
      </c>
      <c r="BA68" s="38">
        <v>0</v>
      </c>
      <c r="BB68" s="38">
        <v>0</v>
      </c>
      <c r="BC68" s="38">
        <v>0</v>
      </c>
      <c r="BD68" s="38">
        <v>0</v>
      </c>
      <c r="BE68" s="38">
        <v>0</v>
      </c>
      <c r="BF68" s="38">
        <v>0</v>
      </c>
      <c r="BG68" s="38">
        <v>0</v>
      </c>
      <c r="BH68" s="38">
        <v>0</v>
      </c>
      <c r="BI68" s="38">
        <v>0</v>
      </c>
      <c r="BJ68" s="38">
        <v>0</v>
      </c>
      <c r="BK68" s="38">
        <v>0</v>
      </c>
      <c r="BL68" s="38">
        <v>0</v>
      </c>
      <c r="BM68" s="38">
        <v>0</v>
      </c>
      <c r="BN68" s="38">
        <v>586169</v>
      </c>
      <c r="BO68" s="38">
        <v>0</v>
      </c>
      <c r="BP68" s="38">
        <v>0</v>
      </c>
      <c r="BQ68" s="39">
        <v>0</v>
      </c>
      <c r="BR68" s="40">
        <f t="shared" si="0"/>
        <v>12503377</v>
      </c>
    </row>
    <row r="69" spans="1:70">
      <c r="A69" s="35"/>
      <c r="B69" s="36">
        <v>588</v>
      </c>
      <c r="C69" s="37" t="s">
        <v>192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  <c r="AN69" s="38">
        <v>0</v>
      </c>
      <c r="AO69" s="38">
        <v>0</v>
      </c>
      <c r="AP69" s="38">
        <v>0</v>
      </c>
      <c r="AQ69" s="38">
        <v>0</v>
      </c>
      <c r="AR69" s="38">
        <v>0</v>
      </c>
      <c r="AS69" s="38">
        <v>0</v>
      </c>
      <c r="AT69" s="38">
        <v>0</v>
      </c>
      <c r="AU69" s="38">
        <v>0</v>
      </c>
      <c r="AV69" s="38">
        <v>0</v>
      </c>
      <c r="AW69" s="38">
        <v>0</v>
      </c>
      <c r="AX69" s="38">
        <v>0</v>
      </c>
      <c r="AY69" s="38">
        <v>0</v>
      </c>
      <c r="AZ69" s="38">
        <v>0</v>
      </c>
      <c r="BA69" s="38">
        <v>0</v>
      </c>
      <c r="BB69" s="38">
        <v>0</v>
      </c>
      <c r="BC69" s="38">
        <v>46114</v>
      </c>
      <c r="BD69" s="38">
        <v>0</v>
      </c>
      <c r="BE69" s="38">
        <v>0</v>
      </c>
      <c r="BF69" s="38">
        <v>0</v>
      </c>
      <c r="BG69" s="38">
        <v>0</v>
      </c>
      <c r="BH69" s="38">
        <v>0</v>
      </c>
      <c r="BI69" s="38">
        <v>0</v>
      </c>
      <c r="BJ69" s="38">
        <v>0</v>
      </c>
      <c r="BK69" s="38">
        <v>0</v>
      </c>
      <c r="BL69" s="38">
        <v>0</v>
      </c>
      <c r="BM69" s="38">
        <v>0</v>
      </c>
      <c r="BN69" s="38">
        <v>0</v>
      </c>
      <c r="BO69" s="38">
        <v>0</v>
      </c>
      <c r="BP69" s="38">
        <v>0</v>
      </c>
      <c r="BQ69" s="39">
        <v>0</v>
      </c>
      <c r="BR69" s="40">
        <f t="shared" ref="BR69:BR156" si="1">SUM(D69:BQ69)</f>
        <v>46114</v>
      </c>
    </row>
    <row r="70" spans="1:70">
      <c r="A70" s="35"/>
      <c r="B70" s="36">
        <v>590</v>
      </c>
      <c r="C70" s="37" t="s">
        <v>193</v>
      </c>
      <c r="D70" s="38">
        <v>0</v>
      </c>
      <c r="E70" s="38">
        <v>0</v>
      </c>
      <c r="F70" s="38">
        <v>8899</v>
      </c>
      <c r="G70" s="38">
        <v>0</v>
      </c>
      <c r="H70" s="38">
        <v>0</v>
      </c>
      <c r="I70" s="38">
        <v>23116000</v>
      </c>
      <c r="J70" s="38">
        <v>0</v>
      </c>
      <c r="K70" s="38">
        <v>1574145</v>
      </c>
      <c r="L70" s="38">
        <v>0</v>
      </c>
      <c r="M70" s="38">
        <v>0</v>
      </c>
      <c r="N70" s="38">
        <v>52365600</v>
      </c>
      <c r="O70" s="38">
        <v>0</v>
      </c>
      <c r="P70" s="38">
        <v>0</v>
      </c>
      <c r="Q70" s="38">
        <v>0</v>
      </c>
      <c r="R70" s="38">
        <v>0</v>
      </c>
      <c r="S70" s="38">
        <v>8168467</v>
      </c>
      <c r="T70" s="38">
        <v>0</v>
      </c>
      <c r="U70" s="38">
        <v>0</v>
      </c>
      <c r="V70" s="38">
        <v>0</v>
      </c>
      <c r="W70" s="38">
        <v>85145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142089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  <c r="AN70" s="38">
        <v>0</v>
      </c>
      <c r="AO70" s="38">
        <v>400730</v>
      </c>
      <c r="AP70" s="38">
        <v>48131000</v>
      </c>
      <c r="AQ70" s="38">
        <v>0</v>
      </c>
      <c r="AR70" s="38">
        <v>0</v>
      </c>
      <c r="AS70" s="38">
        <v>0</v>
      </c>
      <c r="AT70" s="38">
        <v>12635</v>
      </c>
      <c r="AU70" s="38">
        <v>306545</v>
      </c>
      <c r="AV70" s="38">
        <v>0</v>
      </c>
      <c r="AW70" s="38">
        <v>0</v>
      </c>
      <c r="AX70" s="38">
        <v>163722956</v>
      </c>
      <c r="AY70" s="38">
        <v>0</v>
      </c>
      <c r="AZ70" s="38">
        <v>38073059</v>
      </c>
      <c r="BA70" s="38">
        <v>35721641</v>
      </c>
      <c r="BB70" s="38">
        <v>0</v>
      </c>
      <c r="BC70" s="38">
        <v>0</v>
      </c>
      <c r="BD70" s="38">
        <v>0</v>
      </c>
      <c r="BE70" s="38">
        <v>26689334</v>
      </c>
      <c r="BF70" s="38">
        <v>0</v>
      </c>
      <c r="BG70" s="38">
        <v>0</v>
      </c>
      <c r="BH70" s="38">
        <v>111238111</v>
      </c>
      <c r="BI70" s="38">
        <v>500000</v>
      </c>
      <c r="BJ70" s="38">
        <v>0</v>
      </c>
      <c r="BK70" s="38">
        <v>0</v>
      </c>
      <c r="BL70" s="38">
        <v>0</v>
      </c>
      <c r="BM70" s="38">
        <v>0</v>
      </c>
      <c r="BN70" s="38">
        <v>0</v>
      </c>
      <c r="BO70" s="38">
        <v>0</v>
      </c>
      <c r="BP70" s="38">
        <v>0</v>
      </c>
      <c r="BQ70" s="39">
        <v>0</v>
      </c>
      <c r="BR70" s="40">
        <f t="shared" si="1"/>
        <v>510256356</v>
      </c>
    </row>
    <row r="71" spans="1:70">
      <c r="A71" s="35"/>
      <c r="B71" s="36">
        <v>591</v>
      </c>
      <c r="C71" s="37" t="s">
        <v>194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85194000</v>
      </c>
      <c r="J71" s="38">
        <v>0</v>
      </c>
      <c r="K71" s="38">
        <v>1840332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14353742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27049624</v>
      </c>
      <c r="AL71" s="38">
        <v>0</v>
      </c>
      <c r="AM71" s="38">
        <v>0</v>
      </c>
      <c r="AN71" s="38">
        <v>0</v>
      </c>
      <c r="AO71" s="38">
        <v>0</v>
      </c>
      <c r="AP71" s="38">
        <v>0</v>
      </c>
      <c r="AQ71" s="38">
        <v>0</v>
      </c>
      <c r="AR71" s="38">
        <v>0</v>
      </c>
      <c r="AS71" s="38">
        <v>389132000</v>
      </c>
      <c r="AT71" s="38">
        <v>0</v>
      </c>
      <c r="AU71" s="38">
        <v>0</v>
      </c>
      <c r="AV71" s="38">
        <v>0</v>
      </c>
      <c r="AW71" s="38">
        <v>0</v>
      </c>
      <c r="AX71" s="38">
        <v>39676525</v>
      </c>
      <c r="AY71" s="38">
        <v>0</v>
      </c>
      <c r="AZ71" s="38">
        <v>8990416</v>
      </c>
      <c r="BA71" s="38">
        <v>0</v>
      </c>
      <c r="BB71" s="38">
        <v>0</v>
      </c>
      <c r="BC71" s="38">
        <v>0</v>
      </c>
      <c r="BD71" s="38">
        <v>722996</v>
      </c>
      <c r="BE71" s="38">
        <v>0</v>
      </c>
      <c r="BF71" s="38">
        <v>0</v>
      </c>
      <c r="BG71" s="38">
        <v>0</v>
      </c>
      <c r="BH71" s="38">
        <v>0</v>
      </c>
      <c r="BI71" s="38">
        <v>0</v>
      </c>
      <c r="BJ71" s="38">
        <v>0</v>
      </c>
      <c r="BK71" s="38">
        <v>0</v>
      </c>
      <c r="BL71" s="38">
        <v>0</v>
      </c>
      <c r="BM71" s="38">
        <v>0</v>
      </c>
      <c r="BN71" s="38">
        <v>1446038</v>
      </c>
      <c r="BO71" s="38">
        <v>0</v>
      </c>
      <c r="BP71" s="38">
        <v>0</v>
      </c>
      <c r="BQ71" s="39">
        <v>0</v>
      </c>
      <c r="BR71" s="40">
        <f t="shared" si="1"/>
        <v>568405673</v>
      </c>
    </row>
    <row r="72" spans="1:70">
      <c r="A72" s="35"/>
      <c r="B72" s="36">
        <v>592</v>
      </c>
      <c r="C72" s="37" t="s">
        <v>195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  <c r="AN72" s="38">
        <v>0</v>
      </c>
      <c r="AO72" s="38">
        <v>0</v>
      </c>
      <c r="AP72" s="38">
        <v>0</v>
      </c>
      <c r="AQ72" s="38">
        <v>0</v>
      </c>
      <c r="AR72" s="38">
        <v>0</v>
      </c>
      <c r="AS72" s="38">
        <v>0</v>
      </c>
      <c r="AT72" s="38">
        <v>84388</v>
      </c>
      <c r="AU72" s="38">
        <v>0</v>
      </c>
      <c r="AV72" s="38">
        <v>0</v>
      </c>
      <c r="AW72" s="38">
        <v>0</v>
      </c>
      <c r="AX72" s="38">
        <v>0</v>
      </c>
      <c r="AY72" s="38">
        <v>0</v>
      </c>
      <c r="AZ72" s="38">
        <v>0</v>
      </c>
      <c r="BA72" s="38">
        <v>0</v>
      </c>
      <c r="BB72" s="38">
        <v>0</v>
      </c>
      <c r="BC72" s="38">
        <v>0</v>
      </c>
      <c r="BD72" s="38">
        <v>0</v>
      </c>
      <c r="BE72" s="38">
        <v>0</v>
      </c>
      <c r="BF72" s="38">
        <v>5887904</v>
      </c>
      <c r="BG72" s="38">
        <v>0</v>
      </c>
      <c r="BH72" s="38">
        <v>0</v>
      </c>
      <c r="BI72" s="38">
        <v>0</v>
      </c>
      <c r="BJ72" s="38">
        <v>0</v>
      </c>
      <c r="BK72" s="38">
        <v>0</v>
      </c>
      <c r="BL72" s="38">
        <v>0</v>
      </c>
      <c r="BM72" s="38">
        <v>0</v>
      </c>
      <c r="BN72" s="38">
        <v>0</v>
      </c>
      <c r="BO72" s="38">
        <v>0</v>
      </c>
      <c r="BP72" s="38">
        <v>0</v>
      </c>
      <c r="BQ72" s="39">
        <v>0</v>
      </c>
      <c r="BR72" s="40">
        <f t="shared" si="1"/>
        <v>5972292</v>
      </c>
    </row>
    <row r="73" spans="1:70">
      <c r="A73" s="35"/>
      <c r="B73" s="36">
        <v>593</v>
      </c>
      <c r="C73" s="37" t="s">
        <v>196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6656967</v>
      </c>
      <c r="AM73" s="38">
        <v>0</v>
      </c>
      <c r="AN73" s="38">
        <v>0</v>
      </c>
      <c r="AO73" s="38">
        <v>0</v>
      </c>
      <c r="AP73" s="38">
        <v>0</v>
      </c>
      <c r="AQ73" s="38">
        <v>0</v>
      </c>
      <c r="AR73" s="38">
        <v>0</v>
      </c>
      <c r="AS73" s="38">
        <v>0</v>
      </c>
      <c r="AT73" s="38">
        <v>0</v>
      </c>
      <c r="AU73" s="38">
        <v>0</v>
      </c>
      <c r="AV73" s="38">
        <v>0</v>
      </c>
      <c r="AW73" s="38">
        <v>0</v>
      </c>
      <c r="AX73" s="38">
        <v>287585393</v>
      </c>
      <c r="AY73" s="38">
        <v>0</v>
      </c>
      <c r="AZ73" s="38">
        <v>0</v>
      </c>
      <c r="BA73" s="38">
        <v>0</v>
      </c>
      <c r="BB73" s="38">
        <v>0</v>
      </c>
      <c r="BC73" s="38">
        <v>0</v>
      </c>
      <c r="BD73" s="38">
        <v>0</v>
      </c>
      <c r="BE73" s="38">
        <v>0</v>
      </c>
      <c r="BF73" s="38">
        <v>0</v>
      </c>
      <c r="BG73" s="38">
        <v>0</v>
      </c>
      <c r="BH73" s="38">
        <v>0</v>
      </c>
      <c r="BI73" s="38">
        <v>0</v>
      </c>
      <c r="BJ73" s="38">
        <v>0</v>
      </c>
      <c r="BK73" s="38">
        <v>3</v>
      </c>
      <c r="BL73" s="38">
        <v>0</v>
      </c>
      <c r="BM73" s="38">
        <v>0</v>
      </c>
      <c r="BN73" s="38">
        <v>0</v>
      </c>
      <c r="BO73" s="38">
        <v>0</v>
      </c>
      <c r="BP73" s="38">
        <v>0</v>
      </c>
      <c r="BQ73" s="39">
        <v>0</v>
      </c>
      <c r="BR73" s="40">
        <f t="shared" si="1"/>
        <v>294242363</v>
      </c>
    </row>
    <row r="74" spans="1:70">
      <c r="A74" s="35"/>
      <c r="B74" s="36"/>
      <c r="C74" s="65" t="s">
        <v>197</v>
      </c>
      <c r="D74" s="66">
        <f>SUM(D63:D73)</f>
        <v>57051859</v>
      </c>
      <c r="E74" s="66">
        <f t="shared" ref="E74:BP74" si="2">SUM(E63:E73)</f>
        <v>7627720</v>
      </c>
      <c r="F74" s="66">
        <f t="shared" si="2"/>
        <v>13970657</v>
      </c>
      <c r="G74" s="66">
        <f t="shared" si="2"/>
        <v>11852835</v>
      </c>
      <c r="H74" s="66">
        <f t="shared" si="2"/>
        <v>99847453</v>
      </c>
      <c r="I74" s="66">
        <f t="shared" si="2"/>
        <v>490723000</v>
      </c>
      <c r="J74" s="66">
        <f t="shared" si="2"/>
        <v>622523</v>
      </c>
      <c r="K74" s="66">
        <f t="shared" si="2"/>
        <v>98966757</v>
      </c>
      <c r="L74" s="66">
        <f t="shared" si="2"/>
        <v>18685748</v>
      </c>
      <c r="M74" s="66">
        <f t="shared" si="2"/>
        <v>30503476</v>
      </c>
      <c r="N74" s="66">
        <f t="shared" si="2"/>
        <v>201072792</v>
      </c>
      <c r="O74" s="66">
        <f t="shared" si="2"/>
        <v>34517057</v>
      </c>
      <c r="P74" s="66">
        <f t="shared" si="2"/>
        <v>7723494</v>
      </c>
      <c r="Q74" s="66">
        <f t="shared" si="2"/>
        <v>1124953</v>
      </c>
      <c r="R74" s="66">
        <f t="shared" si="2"/>
        <v>28665516</v>
      </c>
      <c r="S74" s="66">
        <f t="shared" si="2"/>
        <v>11117985</v>
      </c>
      <c r="T74" s="66">
        <f t="shared" si="2"/>
        <v>3068862</v>
      </c>
      <c r="U74" s="66">
        <f t="shared" si="2"/>
        <v>19697917</v>
      </c>
      <c r="V74" s="66">
        <f t="shared" si="2"/>
        <v>551507</v>
      </c>
      <c r="W74" s="66">
        <f t="shared" si="2"/>
        <v>2169339</v>
      </c>
      <c r="X74" s="66">
        <f t="shared" si="2"/>
        <v>4835179</v>
      </c>
      <c r="Y74" s="66">
        <f t="shared" si="2"/>
        <v>637462</v>
      </c>
      <c r="Z74" s="66">
        <f t="shared" si="2"/>
        <v>2464032</v>
      </c>
      <c r="AA74" s="66">
        <f t="shared" si="2"/>
        <v>17432202</v>
      </c>
      <c r="AB74" s="66">
        <f t="shared" si="2"/>
        <v>15536333</v>
      </c>
      <c r="AC74" s="66">
        <f t="shared" si="2"/>
        <v>1636066</v>
      </c>
      <c r="AD74" s="66">
        <f t="shared" si="2"/>
        <v>874248118</v>
      </c>
      <c r="AE74" s="66">
        <f t="shared" si="2"/>
        <v>1438688</v>
      </c>
      <c r="AF74" s="66">
        <f t="shared" si="2"/>
        <v>14453902</v>
      </c>
      <c r="AG74" s="66">
        <f t="shared" si="2"/>
        <v>14843119</v>
      </c>
      <c r="AH74" s="66">
        <f t="shared" si="2"/>
        <v>8256305</v>
      </c>
      <c r="AI74" s="66">
        <f t="shared" si="2"/>
        <v>3638290</v>
      </c>
      <c r="AJ74" s="66">
        <f t="shared" si="2"/>
        <v>34292856</v>
      </c>
      <c r="AK74" s="66">
        <f t="shared" si="2"/>
        <v>185080897</v>
      </c>
      <c r="AL74" s="66">
        <f t="shared" si="2"/>
        <v>109176748</v>
      </c>
      <c r="AM74" s="66">
        <f t="shared" si="2"/>
        <v>2159307</v>
      </c>
      <c r="AN74" s="66">
        <f t="shared" si="2"/>
        <v>1359156</v>
      </c>
      <c r="AO74" s="66">
        <f t="shared" si="2"/>
        <v>15483588</v>
      </c>
      <c r="AP74" s="66">
        <f t="shared" si="2"/>
        <v>134850000</v>
      </c>
      <c r="AQ74" s="66">
        <f t="shared" si="2"/>
        <v>50933347</v>
      </c>
      <c r="AR74" s="66">
        <f t="shared" si="2"/>
        <v>13108716</v>
      </c>
      <c r="AS74" s="66">
        <f t="shared" si="2"/>
        <v>1531371440</v>
      </c>
      <c r="AT74" s="66">
        <f t="shared" si="2"/>
        <v>94915430</v>
      </c>
      <c r="AU74" s="66">
        <f t="shared" si="2"/>
        <v>25928961</v>
      </c>
      <c r="AV74" s="66">
        <f t="shared" si="2"/>
        <v>8510734</v>
      </c>
      <c r="AW74" s="66">
        <f t="shared" si="2"/>
        <v>4123350</v>
      </c>
      <c r="AX74" s="66">
        <f t="shared" si="2"/>
        <v>958982871</v>
      </c>
      <c r="AY74" s="66">
        <f t="shared" si="2"/>
        <v>90753658</v>
      </c>
      <c r="AZ74" s="66">
        <f t="shared" si="2"/>
        <v>275755658</v>
      </c>
      <c r="BA74" s="66">
        <f t="shared" si="2"/>
        <v>147167069</v>
      </c>
      <c r="BB74" s="66">
        <f t="shared" si="2"/>
        <v>25665699</v>
      </c>
      <c r="BC74" s="66">
        <f t="shared" si="2"/>
        <v>34120509</v>
      </c>
      <c r="BD74" s="66">
        <f t="shared" si="2"/>
        <v>5091512</v>
      </c>
      <c r="BE74" s="66">
        <f t="shared" si="2"/>
        <v>46707592</v>
      </c>
      <c r="BF74" s="66">
        <f t="shared" si="2"/>
        <v>90551675</v>
      </c>
      <c r="BG74" s="66">
        <f t="shared" si="2"/>
        <v>12249875</v>
      </c>
      <c r="BH74" s="66">
        <f t="shared" si="2"/>
        <v>240677022</v>
      </c>
      <c r="BI74" s="66">
        <f t="shared" si="2"/>
        <v>17921189</v>
      </c>
      <c r="BJ74" s="66">
        <f t="shared" si="2"/>
        <v>22083897</v>
      </c>
      <c r="BK74" s="66">
        <f t="shared" si="2"/>
        <v>15258998</v>
      </c>
      <c r="BL74" s="66">
        <f t="shared" si="2"/>
        <v>12509702</v>
      </c>
      <c r="BM74" s="66">
        <f t="shared" si="2"/>
        <v>758582</v>
      </c>
      <c r="BN74" s="66">
        <f t="shared" si="2"/>
        <v>90554459</v>
      </c>
      <c r="BO74" s="66">
        <f t="shared" si="2"/>
        <v>27230970</v>
      </c>
      <c r="BP74" s="66">
        <f t="shared" si="2"/>
        <v>19527339</v>
      </c>
      <c r="BQ74" s="66">
        <f t="shared" ref="BQ74:BR74" si="3">SUM(BQ63:BQ73)</f>
        <v>2766684</v>
      </c>
      <c r="BR74" s="66">
        <f t="shared" si="3"/>
        <v>6446610636</v>
      </c>
    </row>
    <row r="75" spans="1:70" ht="15.75">
      <c r="A75" s="41" t="s">
        <v>9</v>
      </c>
      <c r="B75" s="42"/>
      <c r="C75" s="43"/>
      <c r="D75" s="44">
        <v>17638637</v>
      </c>
      <c r="E75" s="44">
        <v>1120123</v>
      </c>
      <c r="F75" s="44">
        <v>8078426</v>
      </c>
      <c r="G75" s="44">
        <v>1929729</v>
      </c>
      <c r="H75" s="44">
        <v>24817619</v>
      </c>
      <c r="I75" s="44">
        <v>63479000</v>
      </c>
      <c r="J75" s="44">
        <v>593499</v>
      </c>
      <c r="K75" s="44">
        <v>7108226</v>
      </c>
      <c r="L75" s="44">
        <v>3083355</v>
      </c>
      <c r="M75" s="44">
        <v>5973972</v>
      </c>
      <c r="N75" s="44">
        <v>9149562</v>
      </c>
      <c r="O75" s="44">
        <v>2228667</v>
      </c>
      <c r="P75" s="44">
        <v>1113873</v>
      </c>
      <c r="Q75" s="44">
        <v>656384</v>
      </c>
      <c r="R75" s="44">
        <v>14881929</v>
      </c>
      <c r="S75" s="44">
        <v>3999368</v>
      </c>
      <c r="T75" s="44">
        <v>1366906</v>
      </c>
      <c r="U75" s="44">
        <v>1616006</v>
      </c>
      <c r="V75" s="44">
        <v>728250</v>
      </c>
      <c r="W75" s="44">
        <v>104404</v>
      </c>
      <c r="X75" s="44">
        <v>592879</v>
      </c>
      <c r="Y75" s="44">
        <v>731774</v>
      </c>
      <c r="Z75" s="44">
        <v>10656</v>
      </c>
      <c r="AA75" s="44">
        <v>1382756</v>
      </c>
      <c r="AB75" s="44">
        <v>7048285</v>
      </c>
      <c r="AC75" s="44">
        <v>4186800</v>
      </c>
      <c r="AD75" s="44">
        <v>77497303</v>
      </c>
      <c r="AE75" s="44">
        <v>1112424</v>
      </c>
      <c r="AF75" s="44">
        <v>6755050</v>
      </c>
      <c r="AG75" s="44">
        <v>1161352</v>
      </c>
      <c r="AH75" s="44">
        <v>647266</v>
      </c>
      <c r="AI75" s="44">
        <v>73541</v>
      </c>
      <c r="AJ75" s="44">
        <v>8775054</v>
      </c>
      <c r="AK75" s="44">
        <v>45894357</v>
      </c>
      <c r="AL75" s="44">
        <v>16867218</v>
      </c>
      <c r="AM75" s="44">
        <v>1579531</v>
      </c>
      <c r="AN75" s="44">
        <v>313940</v>
      </c>
      <c r="AO75" s="44">
        <v>7139143</v>
      </c>
      <c r="AP75" s="44">
        <v>12654000</v>
      </c>
      <c r="AQ75" s="44">
        <v>9684055</v>
      </c>
      <c r="AR75" s="44">
        <v>8421630</v>
      </c>
      <c r="AS75" s="44">
        <v>109834527</v>
      </c>
      <c r="AT75" s="44">
        <v>8556056</v>
      </c>
      <c r="AU75" s="44">
        <v>4072763</v>
      </c>
      <c r="AV75" s="44">
        <v>7875314</v>
      </c>
      <c r="AW75" s="44">
        <v>2218847</v>
      </c>
      <c r="AX75" s="44">
        <v>55453540</v>
      </c>
      <c r="AY75" s="44">
        <v>20326726</v>
      </c>
      <c r="AZ75" s="44">
        <v>74652005</v>
      </c>
      <c r="BA75" s="44">
        <v>17049432</v>
      </c>
      <c r="BB75" s="44">
        <v>64409007</v>
      </c>
      <c r="BC75" s="44">
        <v>32397799</v>
      </c>
      <c r="BD75" s="44">
        <v>3080763</v>
      </c>
      <c r="BE75" s="44">
        <v>9900248</v>
      </c>
      <c r="BF75" s="44">
        <v>16874807</v>
      </c>
      <c r="BG75" s="44">
        <v>6031066</v>
      </c>
      <c r="BH75" s="44">
        <v>24104940</v>
      </c>
      <c r="BI75" s="44">
        <v>17986531</v>
      </c>
      <c r="BJ75" s="44">
        <v>4328295</v>
      </c>
      <c r="BK75" s="44">
        <v>1829948</v>
      </c>
      <c r="BL75" s="44">
        <v>774973</v>
      </c>
      <c r="BM75" s="44">
        <v>858541</v>
      </c>
      <c r="BN75" s="44">
        <v>38395227</v>
      </c>
      <c r="BO75" s="44">
        <v>1309415</v>
      </c>
      <c r="BP75" s="44">
        <v>481391</v>
      </c>
      <c r="BQ75" s="45">
        <v>1266321</v>
      </c>
      <c r="BR75" s="46">
        <f t="shared" si="1"/>
        <v>906265431</v>
      </c>
    </row>
    <row r="76" spans="1:70">
      <c r="A76" s="35"/>
      <c r="B76" s="36">
        <v>601</v>
      </c>
      <c r="C76" s="37" t="s">
        <v>198</v>
      </c>
      <c r="D76" s="38">
        <v>328813</v>
      </c>
      <c r="E76" s="38">
        <v>245674</v>
      </c>
      <c r="F76" s="38">
        <v>0</v>
      </c>
      <c r="G76" s="38">
        <v>25835</v>
      </c>
      <c r="H76" s="38">
        <v>202165</v>
      </c>
      <c r="I76" s="38">
        <v>264000</v>
      </c>
      <c r="J76" s="38">
        <v>10492</v>
      </c>
      <c r="K76" s="38">
        <v>496858</v>
      </c>
      <c r="L76" s="38">
        <v>0</v>
      </c>
      <c r="M76" s="38">
        <v>116878</v>
      </c>
      <c r="N76" s="38">
        <v>0</v>
      </c>
      <c r="O76" s="38">
        <v>85599</v>
      </c>
      <c r="P76" s="38">
        <v>129512</v>
      </c>
      <c r="Q76" s="38">
        <v>13968</v>
      </c>
      <c r="R76" s="38">
        <v>316264</v>
      </c>
      <c r="S76" s="38">
        <v>254609</v>
      </c>
      <c r="T76" s="38">
        <v>0</v>
      </c>
      <c r="U76" s="38">
        <v>118261</v>
      </c>
      <c r="V76" s="38">
        <v>266655</v>
      </c>
      <c r="W76" s="38">
        <v>0</v>
      </c>
      <c r="X76" s="38">
        <v>1854</v>
      </c>
      <c r="Y76" s="38">
        <v>167812</v>
      </c>
      <c r="Z76" s="38">
        <v>0</v>
      </c>
      <c r="AA76" s="38">
        <v>0</v>
      </c>
      <c r="AB76" s="38">
        <v>184923</v>
      </c>
      <c r="AC76" s="38">
        <v>9750</v>
      </c>
      <c r="AD76" s="38">
        <v>6679980</v>
      </c>
      <c r="AE76" s="38">
        <v>458616</v>
      </c>
      <c r="AF76" s="38">
        <v>288284</v>
      </c>
      <c r="AG76" s="38">
        <v>20275</v>
      </c>
      <c r="AH76" s="38">
        <v>0</v>
      </c>
      <c r="AI76" s="38">
        <v>0</v>
      </c>
      <c r="AJ76" s="38">
        <v>51738</v>
      </c>
      <c r="AK76" s="38">
        <v>1107467</v>
      </c>
      <c r="AL76" s="38">
        <v>130790</v>
      </c>
      <c r="AM76" s="38">
        <v>0</v>
      </c>
      <c r="AN76" s="38">
        <v>0</v>
      </c>
      <c r="AO76" s="38">
        <v>0</v>
      </c>
      <c r="AP76" s="38">
        <v>196000</v>
      </c>
      <c r="AQ76" s="38">
        <v>384563</v>
      </c>
      <c r="AR76" s="38">
        <v>0</v>
      </c>
      <c r="AS76" s="38">
        <v>4983781</v>
      </c>
      <c r="AT76" s="38">
        <v>73260</v>
      </c>
      <c r="AU76" s="38">
        <v>0</v>
      </c>
      <c r="AV76" s="38">
        <v>16565</v>
      </c>
      <c r="AW76" s="38">
        <v>41308</v>
      </c>
      <c r="AX76" s="38">
        <v>0</v>
      </c>
      <c r="AY76" s="38">
        <v>6706426</v>
      </c>
      <c r="AZ76" s="38">
        <v>2440768</v>
      </c>
      <c r="BA76" s="38">
        <v>12990722</v>
      </c>
      <c r="BB76" s="38">
        <v>0</v>
      </c>
      <c r="BC76" s="38">
        <v>1265306</v>
      </c>
      <c r="BD76" s="38">
        <v>338438</v>
      </c>
      <c r="BE76" s="38">
        <v>1032934</v>
      </c>
      <c r="BF76" s="38">
        <v>3116996</v>
      </c>
      <c r="BG76" s="38">
        <v>0</v>
      </c>
      <c r="BH76" s="38">
        <v>940326</v>
      </c>
      <c r="BI76" s="38">
        <v>0</v>
      </c>
      <c r="BJ76" s="38">
        <v>549653</v>
      </c>
      <c r="BK76" s="38">
        <v>0</v>
      </c>
      <c r="BL76" s="38">
        <v>154179</v>
      </c>
      <c r="BM76" s="38">
        <v>32520</v>
      </c>
      <c r="BN76" s="38">
        <v>103654</v>
      </c>
      <c r="BO76" s="38">
        <v>68439</v>
      </c>
      <c r="BP76" s="38">
        <v>0</v>
      </c>
      <c r="BQ76" s="39">
        <v>134200</v>
      </c>
      <c r="BR76" s="40">
        <f t="shared" si="1"/>
        <v>47547110</v>
      </c>
    </row>
    <row r="77" spans="1:70">
      <c r="A77" s="35"/>
      <c r="B77" s="36">
        <v>602</v>
      </c>
      <c r="C77" s="37" t="s">
        <v>199</v>
      </c>
      <c r="D77" s="38">
        <v>75582</v>
      </c>
      <c r="E77" s="38">
        <v>11642</v>
      </c>
      <c r="F77" s="38">
        <v>321299</v>
      </c>
      <c r="G77" s="38">
        <v>13018</v>
      </c>
      <c r="H77" s="38">
        <v>257668</v>
      </c>
      <c r="I77" s="38">
        <v>1884000</v>
      </c>
      <c r="J77" s="38">
        <v>24602</v>
      </c>
      <c r="K77" s="38">
        <v>265056</v>
      </c>
      <c r="L77" s="38">
        <v>169175</v>
      </c>
      <c r="M77" s="38">
        <v>0</v>
      </c>
      <c r="N77" s="38">
        <v>580066</v>
      </c>
      <c r="O77" s="38">
        <v>135549</v>
      </c>
      <c r="P77" s="38">
        <v>0</v>
      </c>
      <c r="Q77" s="38">
        <v>12691</v>
      </c>
      <c r="R77" s="38">
        <v>435084</v>
      </c>
      <c r="S77" s="38">
        <v>63054</v>
      </c>
      <c r="T77" s="38">
        <v>3096</v>
      </c>
      <c r="U77" s="38">
        <v>46939</v>
      </c>
      <c r="V77" s="38">
        <v>0</v>
      </c>
      <c r="W77" s="38">
        <v>11351</v>
      </c>
      <c r="X77" s="38">
        <v>5680</v>
      </c>
      <c r="Y77" s="38">
        <v>53281</v>
      </c>
      <c r="Z77" s="38">
        <v>0</v>
      </c>
      <c r="AA77" s="38">
        <v>66341</v>
      </c>
      <c r="AB77" s="38">
        <v>8078</v>
      </c>
      <c r="AC77" s="38">
        <v>5520</v>
      </c>
      <c r="AD77" s="38">
        <v>960870</v>
      </c>
      <c r="AE77" s="38">
        <v>0</v>
      </c>
      <c r="AF77" s="38">
        <v>152419</v>
      </c>
      <c r="AG77" s="38">
        <v>45834</v>
      </c>
      <c r="AH77" s="38">
        <v>0</v>
      </c>
      <c r="AI77" s="38">
        <v>0</v>
      </c>
      <c r="AJ77" s="38">
        <v>0</v>
      </c>
      <c r="AK77" s="38">
        <v>906345</v>
      </c>
      <c r="AL77" s="38">
        <v>26113</v>
      </c>
      <c r="AM77" s="38">
        <v>18348</v>
      </c>
      <c r="AN77" s="38">
        <v>0</v>
      </c>
      <c r="AO77" s="38">
        <v>0</v>
      </c>
      <c r="AP77" s="38">
        <v>461000</v>
      </c>
      <c r="AQ77" s="38">
        <v>589527</v>
      </c>
      <c r="AR77" s="38">
        <v>159062</v>
      </c>
      <c r="AS77" s="38">
        <v>7236655</v>
      </c>
      <c r="AT77" s="38">
        <v>292411</v>
      </c>
      <c r="AU77" s="38">
        <v>38016</v>
      </c>
      <c r="AV77" s="38">
        <v>199575</v>
      </c>
      <c r="AW77" s="38">
        <v>39725</v>
      </c>
      <c r="AX77" s="38">
        <v>54106</v>
      </c>
      <c r="AY77" s="38">
        <v>4412</v>
      </c>
      <c r="AZ77" s="38">
        <v>251190</v>
      </c>
      <c r="BA77" s="38">
        <v>27390</v>
      </c>
      <c r="BB77" s="38">
        <v>208118</v>
      </c>
      <c r="BC77" s="38">
        <v>821570</v>
      </c>
      <c r="BD77" s="38">
        <v>55049</v>
      </c>
      <c r="BE77" s="38">
        <v>17659</v>
      </c>
      <c r="BF77" s="38">
        <v>0</v>
      </c>
      <c r="BG77" s="38">
        <v>40253</v>
      </c>
      <c r="BH77" s="38">
        <v>777620</v>
      </c>
      <c r="BI77" s="38">
        <v>81926</v>
      </c>
      <c r="BJ77" s="38">
        <v>575</v>
      </c>
      <c r="BK77" s="38">
        <v>182251</v>
      </c>
      <c r="BL77" s="38">
        <v>65206</v>
      </c>
      <c r="BM77" s="38">
        <v>17107</v>
      </c>
      <c r="BN77" s="38">
        <v>582089</v>
      </c>
      <c r="BO77" s="38">
        <v>74222</v>
      </c>
      <c r="BP77" s="38">
        <v>79465</v>
      </c>
      <c r="BQ77" s="39">
        <v>10777</v>
      </c>
      <c r="BR77" s="40">
        <f t="shared" si="1"/>
        <v>18925657</v>
      </c>
    </row>
    <row r="78" spans="1:70">
      <c r="A78" s="35"/>
      <c r="B78" s="36">
        <v>603</v>
      </c>
      <c r="C78" s="37" t="s">
        <v>200</v>
      </c>
      <c r="D78" s="38">
        <v>93823</v>
      </c>
      <c r="E78" s="38">
        <v>16098</v>
      </c>
      <c r="F78" s="38">
        <v>150908</v>
      </c>
      <c r="G78" s="38">
        <v>3858</v>
      </c>
      <c r="H78" s="38">
        <v>0</v>
      </c>
      <c r="I78" s="38">
        <v>934000</v>
      </c>
      <c r="J78" s="38">
        <v>10550</v>
      </c>
      <c r="K78" s="38">
        <v>208241</v>
      </c>
      <c r="L78" s="38">
        <v>66334</v>
      </c>
      <c r="M78" s="38">
        <v>26810</v>
      </c>
      <c r="N78" s="38">
        <v>356667</v>
      </c>
      <c r="O78" s="38">
        <v>35676</v>
      </c>
      <c r="P78" s="38">
        <v>0</v>
      </c>
      <c r="Q78" s="38">
        <v>8184</v>
      </c>
      <c r="R78" s="38">
        <v>169267</v>
      </c>
      <c r="S78" s="38">
        <v>36569</v>
      </c>
      <c r="T78" s="38">
        <v>1768</v>
      </c>
      <c r="U78" s="38">
        <v>38213</v>
      </c>
      <c r="V78" s="38">
        <v>4981</v>
      </c>
      <c r="W78" s="38">
        <v>10217</v>
      </c>
      <c r="X78" s="38">
        <v>530</v>
      </c>
      <c r="Y78" s="38">
        <v>13248</v>
      </c>
      <c r="Z78" s="38">
        <v>0</v>
      </c>
      <c r="AA78" s="38">
        <v>36298</v>
      </c>
      <c r="AB78" s="38">
        <v>1750</v>
      </c>
      <c r="AC78" s="38">
        <v>3669</v>
      </c>
      <c r="AD78" s="38">
        <v>1070123</v>
      </c>
      <c r="AE78" s="38">
        <v>0</v>
      </c>
      <c r="AF78" s="38">
        <v>75995</v>
      </c>
      <c r="AG78" s="38">
        <v>84713</v>
      </c>
      <c r="AH78" s="38">
        <v>0</v>
      </c>
      <c r="AI78" s="38">
        <v>0</v>
      </c>
      <c r="AJ78" s="38">
        <v>0</v>
      </c>
      <c r="AK78" s="38">
        <v>877227</v>
      </c>
      <c r="AL78" s="38">
        <v>42156</v>
      </c>
      <c r="AM78" s="38">
        <v>13072</v>
      </c>
      <c r="AN78" s="38">
        <v>0</v>
      </c>
      <c r="AO78" s="38">
        <v>0</v>
      </c>
      <c r="AP78" s="38">
        <v>140000</v>
      </c>
      <c r="AQ78" s="38">
        <v>314691</v>
      </c>
      <c r="AR78" s="38">
        <v>150317</v>
      </c>
      <c r="AS78" s="38">
        <v>3456276</v>
      </c>
      <c r="AT78" s="38">
        <v>681128</v>
      </c>
      <c r="AU78" s="38">
        <v>17893</v>
      </c>
      <c r="AV78" s="38">
        <v>79594</v>
      </c>
      <c r="AW78" s="38">
        <v>20839</v>
      </c>
      <c r="AX78" s="38">
        <v>81238</v>
      </c>
      <c r="AY78" s="38">
        <v>6710</v>
      </c>
      <c r="AZ78" s="38">
        <v>182596</v>
      </c>
      <c r="BA78" s="38">
        <v>359054</v>
      </c>
      <c r="BB78" s="38">
        <v>1055812</v>
      </c>
      <c r="BC78" s="38">
        <v>714518</v>
      </c>
      <c r="BD78" s="38">
        <v>13040</v>
      </c>
      <c r="BE78" s="38">
        <v>611</v>
      </c>
      <c r="BF78" s="38">
        <v>0</v>
      </c>
      <c r="BG78" s="38">
        <v>28678</v>
      </c>
      <c r="BH78" s="38">
        <v>593657</v>
      </c>
      <c r="BI78" s="38">
        <v>37076</v>
      </c>
      <c r="BJ78" s="38">
        <v>1660</v>
      </c>
      <c r="BK78" s="38">
        <v>39588</v>
      </c>
      <c r="BL78" s="38">
        <v>15384</v>
      </c>
      <c r="BM78" s="38">
        <v>904</v>
      </c>
      <c r="BN78" s="38">
        <v>653527</v>
      </c>
      <c r="BO78" s="38">
        <v>13452</v>
      </c>
      <c r="BP78" s="38">
        <v>12371</v>
      </c>
      <c r="BQ78" s="39">
        <v>27659</v>
      </c>
      <c r="BR78" s="40">
        <f t="shared" si="1"/>
        <v>13089218</v>
      </c>
    </row>
    <row r="79" spans="1:70">
      <c r="A79" s="35"/>
      <c r="B79" s="36">
        <v>604</v>
      </c>
      <c r="C79" s="37" t="s">
        <v>201</v>
      </c>
      <c r="D79" s="38">
        <v>587746</v>
      </c>
      <c r="E79" s="38">
        <v>180602</v>
      </c>
      <c r="F79" s="38">
        <v>1379151</v>
      </c>
      <c r="G79" s="38">
        <v>654086</v>
      </c>
      <c r="H79" s="38">
        <v>4191293</v>
      </c>
      <c r="I79" s="38">
        <v>6179000</v>
      </c>
      <c r="J79" s="38">
        <v>187977</v>
      </c>
      <c r="K79" s="38">
        <v>770287</v>
      </c>
      <c r="L79" s="38">
        <v>534381</v>
      </c>
      <c r="M79" s="38">
        <v>581741</v>
      </c>
      <c r="N79" s="38">
        <v>619784</v>
      </c>
      <c r="O79" s="38">
        <v>578529</v>
      </c>
      <c r="P79" s="38">
        <v>684306</v>
      </c>
      <c r="Q79" s="38">
        <v>47310</v>
      </c>
      <c r="R79" s="38">
        <v>2098926</v>
      </c>
      <c r="S79" s="38">
        <v>228553</v>
      </c>
      <c r="T79" s="38">
        <v>830272</v>
      </c>
      <c r="U79" s="38">
        <v>176690</v>
      </c>
      <c r="V79" s="38">
        <v>202650</v>
      </c>
      <c r="W79" s="38">
        <v>49193</v>
      </c>
      <c r="X79" s="38">
        <v>163706</v>
      </c>
      <c r="Y79" s="38">
        <v>146154</v>
      </c>
      <c r="Z79" s="38">
        <v>0</v>
      </c>
      <c r="AA79" s="38">
        <v>0</v>
      </c>
      <c r="AB79" s="38">
        <v>1774105</v>
      </c>
      <c r="AC79" s="38">
        <v>369607</v>
      </c>
      <c r="AD79" s="38">
        <v>8279139</v>
      </c>
      <c r="AE79" s="38">
        <v>401604</v>
      </c>
      <c r="AF79" s="38">
        <v>823313</v>
      </c>
      <c r="AG79" s="38">
        <v>267192</v>
      </c>
      <c r="AH79" s="38">
        <v>142226</v>
      </c>
      <c r="AI79" s="38">
        <v>0</v>
      </c>
      <c r="AJ79" s="38">
        <v>735152</v>
      </c>
      <c r="AK79" s="38">
        <v>0</v>
      </c>
      <c r="AL79" s="38">
        <v>796479</v>
      </c>
      <c r="AM79" s="38">
        <v>129650</v>
      </c>
      <c r="AN79" s="38">
        <v>158101</v>
      </c>
      <c r="AO79" s="38">
        <v>182812</v>
      </c>
      <c r="AP79" s="38">
        <v>0</v>
      </c>
      <c r="AQ79" s="38">
        <v>1155041</v>
      </c>
      <c r="AR79" s="38">
        <v>384910</v>
      </c>
      <c r="AS79" s="38">
        <v>7089436</v>
      </c>
      <c r="AT79" s="38">
        <v>198189</v>
      </c>
      <c r="AU79" s="38">
        <v>368039</v>
      </c>
      <c r="AV79" s="38">
        <v>943602</v>
      </c>
      <c r="AW79" s="38">
        <v>54579</v>
      </c>
      <c r="AX79" s="38">
        <v>6676246</v>
      </c>
      <c r="AY79" s="38">
        <v>0</v>
      </c>
      <c r="AZ79" s="38">
        <v>2314061</v>
      </c>
      <c r="BA79" s="38">
        <v>0</v>
      </c>
      <c r="BB79" s="38">
        <v>1878507</v>
      </c>
      <c r="BC79" s="38">
        <v>1766590</v>
      </c>
      <c r="BD79" s="38">
        <v>359486</v>
      </c>
      <c r="BE79" s="38">
        <v>1615896</v>
      </c>
      <c r="BF79" s="38">
        <v>2336039</v>
      </c>
      <c r="BG79" s="38">
        <v>0</v>
      </c>
      <c r="BH79" s="38">
        <v>1711725</v>
      </c>
      <c r="BI79" s="38">
        <v>2022469</v>
      </c>
      <c r="BJ79" s="38">
        <v>165292</v>
      </c>
      <c r="BK79" s="38">
        <v>1372807</v>
      </c>
      <c r="BL79" s="38">
        <v>153197</v>
      </c>
      <c r="BM79" s="38">
        <v>196861</v>
      </c>
      <c r="BN79" s="38">
        <v>4602555</v>
      </c>
      <c r="BO79" s="38">
        <v>705438</v>
      </c>
      <c r="BP79" s="38">
        <v>0</v>
      </c>
      <c r="BQ79" s="39">
        <v>674400</v>
      </c>
      <c r="BR79" s="40">
        <f t="shared" si="1"/>
        <v>73877082</v>
      </c>
    </row>
    <row r="80" spans="1:70">
      <c r="A80" s="35"/>
      <c r="B80" s="36">
        <v>605</v>
      </c>
      <c r="C80" s="37" t="s">
        <v>202</v>
      </c>
      <c r="D80" s="38">
        <v>0</v>
      </c>
      <c r="E80" s="38">
        <v>3680</v>
      </c>
      <c r="F80" s="38">
        <v>83674</v>
      </c>
      <c r="G80" s="38">
        <v>1</v>
      </c>
      <c r="H80" s="38">
        <v>0</v>
      </c>
      <c r="I80" s="38">
        <v>88000</v>
      </c>
      <c r="J80" s="38">
        <v>8788</v>
      </c>
      <c r="K80" s="38">
        <v>46235</v>
      </c>
      <c r="L80" s="38">
        <v>278242</v>
      </c>
      <c r="M80" s="38">
        <v>124391</v>
      </c>
      <c r="N80" s="38">
        <v>60183</v>
      </c>
      <c r="O80" s="38">
        <v>63620</v>
      </c>
      <c r="P80" s="38">
        <v>0</v>
      </c>
      <c r="Q80" s="38">
        <v>4208</v>
      </c>
      <c r="R80" s="38">
        <v>44206</v>
      </c>
      <c r="S80" s="38">
        <v>0</v>
      </c>
      <c r="T80" s="38">
        <v>13084</v>
      </c>
      <c r="U80" s="38">
        <v>33273</v>
      </c>
      <c r="V80" s="38">
        <v>0</v>
      </c>
      <c r="W80" s="38">
        <v>1500</v>
      </c>
      <c r="X80" s="38">
        <v>0</v>
      </c>
      <c r="Y80" s="38">
        <v>0</v>
      </c>
      <c r="Z80" s="38">
        <v>0</v>
      </c>
      <c r="AA80" s="38">
        <v>247005</v>
      </c>
      <c r="AB80" s="38">
        <v>15189</v>
      </c>
      <c r="AC80" s="38">
        <v>0</v>
      </c>
      <c r="AD80" s="38">
        <v>0</v>
      </c>
      <c r="AE80" s="38">
        <v>0</v>
      </c>
      <c r="AF80" s="38">
        <v>92007</v>
      </c>
      <c r="AG80" s="38">
        <v>12924</v>
      </c>
      <c r="AH80" s="38">
        <v>0</v>
      </c>
      <c r="AI80" s="38">
        <v>0</v>
      </c>
      <c r="AJ80" s="38">
        <v>0</v>
      </c>
      <c r="AK80" s="38">
        <v>37660</v>
      </c>
      <c r="AL80" s="38">
        <v>0</v>
      </c>
      <c r="AM80" s="38">
        <v>0</v>
      </c>
      <c r="AN80" s="38">
        <v>0</v>
      </c>
      <c r="AO80" s="38">
        <v>5642</v>
      </c>
      <c r="AP80" s="38">
        <v>5000</v>
      </c>
      <c r="AQ80" s="38">
        <v>228772</v>
      </c>
      <c r="AR80" s="38">
        <v>626814</v>
      </c>
      <c r="AS80" s="38">
        <v>241602</v>
      </c>
      <c r="AT80" s="38">
        <v>137274</v>
      </c>
      <c r="AU80" s="38">
        <v>91608</v>
      </c>
      <c r="AV80" s="38">
        <v>0</v>
      </c>
      <c r="AW80" s="38">
        <v>0</v>
      </c>
      <c r="AX80" s="38">
        <v>0</v>
      </c>
      <c r="AY80" s="38">
        <v>0</v>
      </c>
      <c r="AZ80" s="38">
        <v>337159</v>
      </c>
      <c r="BA80" s="38">
        <v>0</v>
      </c>
      <c r="BB80" s="38">
        <v>0</v>
      </c>
      <c r="BC80" s="38">
        <v>0</v>
      </c>
      <c r="BD80" s="38">
        <v>52815</v>
      </c>
      <c r="BE80" s="38">
        <v>0</v>
      </c>
      <c r="BF80" s="38">
        <v>4331036</v>
      </c>
      <c r="BG80" s="38">
        <v>0</v>
      </c>
      <c r="BH80" s="38">
        <v>0</v>
      </c>
      <c r="BI80" s="38">
        <v>0</v>
      </c>
      <c r="BJ80" s="38">
        <v>8277</v>
      </c>
      <c r="BK80" s="38">
        <v>149065</v>
      </c>
      <c r="BL80" s="38">
        <v>0</v>
      </c>
      <c r="BM80" s="38">
        <v>4006</v>
      </c>
      <c r="BN80" s="38">
        <v>0</v>
      </c>
      <c r="BO80" s="38">
        <v>2411</v>
      </c>
      <c r="BP80" s="38">
        <v>389555</v>
      </c>
      <c r="BQ80" s="39">
        <v>0</v>
      </c>
      <c r="BR80" s="40">
        <f t="shared" si="1"/>
        <v>7868906</v>
      </c>
    </row>
    <row r="81" spans="1:70">
      <c r="A81" s="35"/>
      <c r="B81" s="36">
        <v>606</v>
      </c>
      <c r="C81" s="37" t="s">
        <v>203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8937</v>
      </c>
      <c r="X81" s="38">
        <v>0</v>
      </c>
      <c r="Y81" s="38">
        <v>3500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0</v>
      </c>
      <c r="AL81" s="38">
        <v>0</v>
      </c>
      <c r="AM81" s="38">
        <v>22025</v>
      </c>
      <c r="AN81" s="38">
        <v>0</v>
      </c>
      <c r="AO81" s="38">
        <v>0</v>
      </c>
      <c r="AP81" s="38">
        <v>0</v>
      </c>
      <c r="AQ81" s="38">
        <v>85217</v>
      </c>
      <c r="AR81" s="38">
        <v>0</v>
      </c>
      <c r="AS81" s="38">
        <v>181122</v>
      </c>
      <c r="AT81" s="38">
        <v>0</v>
      </c>
      <c r="AU81" s="38">
        <v>0</v>
      </c>
      <c r="AV81" s="38">
        <v>0</v>
      </c>
      <c r="AW81" s="38">
        <v>0</v>
      </c>
      <c r="AX81" s="38">
        <v>0</v>
      </c>
      <c r="AY81" s="38">
        <v>0</v>
      </c>
      <c r="AZ81" s="38">
        <v>0</v>
      </c>
      <c r="BA81" s="38">
        <v>0</v>
      </c>
      <c r="BB81" s="38">
        <v>887996</v>
      </c>
      <c r="BC81" s="38">
        <v>0</v>
      </c>
      <c r="BD81" s="38">
        <v>0</v>
      </c>
      <c r="BE81" s="38">
        <v>0</v>
      </c>
      <c r="BF81" s="38">
        <v>0</v>
      </c>
      <c r="BG81" s="38">
        <v>0</v>
      </c>
      <c r="BH81" s="38">
        <v>0</v>
      </c>
      <c r="BI81" s="38">
        <v>0</v>
      </c>
      <c r="BJ81" s="38">
        <v>0</v>
      </c>
      <c r="BK81" s="38">
        <v>0</v>
      </c>
      <c r="BL81" s="38">
        <v>0</v>
      </c>
      <c r="BM81" s="38">
        <v>0</v>
      </c>
      <c r="BN81" s="38">
        <v>0</v>
      </c>
      <c r="BO81" s="38">
        <v>0</v>
      </c>
      <c r="BP81" s="38">
        <v>0</v>
      </c>
      <c r="BQ81" s="39">
        <v>0</v>
      </c>
      <c r="BR81" s="40">
        <f t="shared" si="1"/>
        <v>1188797</v>
      </c>
    </row>
    <row r="82" spans="1:70">
      <c r="A82" s="35"/>
      <c r="B82" s="36">
        <v>607</v>
      </c>
      <c r="C82" s="37" t="s">
        <v>204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793000</v>
      </c>
      <c r="J82" s="38">
        <v>0</v>
      </c>
      <c r="K82" s="38">
        <v>40376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97171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71235</v>
      </c>
      <c r="AG82" s="38">
        <v>0</v>
      </c>
      <c r="AH82" s="38">
        <v>0</v>
      </c>
      <c r="AI82" s="38">
        <v>0</v>
      </c>
      <c r="AJ82" s="38">
        <v>0</v>
      </c>
      <c r="AK82" s="38">
        <v>0</v>
      </c>
      <c r="AL82" s="38">
        <v>0</v>
      </c>
      <c r="AM82" s="38">
        <v>0</v>
      </c>
      <c r="AN82" s="38">
        <v>0</v>
      </c>
      <c r="AO82" s="38">
        <v>0</v>
      </c>
      <c r="AP82" s="38">
        <v>0</v>
      </c>
      <c r="AQ82" s="38">
        <v>125833</v>
      </c>
      <c r="AR82" s="38">
        <v>37402</v>
      </c>
      <c r="AS82" s="38">
        <v>0</v>
      </c>
      <c r="AT82" s="38">
        <v>0</v>
      </c>
      <c r="AU82" s="38">
        <v>0</v>
      </c>
      <c r="AV82" s="38">
        <v>3244</v>
      </c>
      <c r="AW82" s="38">
        <v>0</v>
      </c>
      <c r="AX82" s="38">
        <v>0</v>
      </c>
      <c r="AY82" s="38">
        <v>0</v>
      </c>
      <c r="AZ82" s="38">
        <v>0</v>
      </c>
      <c r="BA82" s="38">
        <v>0</v>
      </c>
      <c r="BB82" s="38">
        <v>0</v>
      </c>
      <c r="BC82" s="38">
        <v>0</v>
      </c>
      <c r="BD82" s="38">
        <v>0</v>
      </c>
      <c r="BE82" s="38">
        <v>0</v>
      </c>
      <c r="BF82" s="38">
        <v>0</v>
      </c>
      <c r="BG82" s="38">
        <v>0</v>
      </c>
      <c r="BH82" s="38">
        <v>0</v>
      </c>
      <c r="BI82" s="38">
        <v>0</v>
      </c>
      <c r="BJ82" s="38">
        <v>0</v>
      </c>
      <c r="BK82" s="38">
        <v>0</v>
      </c>
      <c r="BL82" s="38">
        <v>0</v>
      </c>
      <c r="BM82" s="38">
        <v>0</v>
      </c>
      <c r="BN82" s="38">
        <v>60295</v>
      </c>
      <c r="BO82" s="38">
        <v>0</v>
      </c>
      <c r="BP82" s="38">
        <v>0</v>
      </c>
      <c r="BQ82" s="39">
        <v>0</v>
      </c>
      <c r="BR82" s="40">
        <f t="shared" si="1"/>
        <v>1228556</v>
      </c>
    </row>
    <row r="83" spans="1:70">
      <c r="A83" s="35"/>
      <c r="B83" s="36">
        <v>608</v>
      </c>
      <c r="C83" s="37" t="s">
        <v>205</v>
      </c>
      <c r="D83" s="38">
        <v>57015</v>
      </c>
      <c r="E83" s="38">
        <v>24958</v>
      </c>
      <c r="F83" s="38">
        <v>534254</v>
      </c>
      <c r="G83" s="38">
        <v>28991</v>
      </c>
      <c r="H83" s="38">
        <v>433338</v>
      </c>
      <c r="I83" s="38">
        <v>719000</v>
      </c>
      <c r="J83" s="38">
        <v>9105</v>
      </c>
      <c r="K83" s="38">
        <v>209253</v>
      </c>
      <c r="L83" s="38">
        <v>285786</v>
      </c>
      <c r="M83" s="38">
        <v>60841</v>
      </c>
      <c r="N83" s="38">
        <v>220491</v>
      </c>
      <c r="O83" s="38">
        <v>55980</v>
      </c>
      <c r="P83" s="38">
        <v>0</v>
      </c>
      <c r="Q83" s="38">
        <v>17000</v>
      </c>
      <c r="R83" s="38">
        <v>272773</v>
      </c>
      <c r="S83" s="38">
        <v>62340</v>
      </c>
      <c r="T83" s="38">
        <v>15275</v>
      </c>
      <c r="U83" s="38">
        <v>59912</v>
      </c>
      <c r="V83" s="38">
        <v>5219</v>
      </c>
      <c r="W83" s="38">
        <v>0</v>
      </c>
      <c r="X83" s="38">
        <v>21926</v>
      </c>
      <c r="Y83" s="38">
        <v>12500</v>
      </c>
      <c r="Z83" s="38">
        <v>0</v>
      </c>
      <c r="AA83" s="38">
        <v>0</v>
      </c>
      <c r="AB83" s="38">
        <v>141800</v>
      </c>
      <c r="AC83" s="38">
        <v>108639</v>
      </c>
      <c r="AD83" s="38">
        <v>646788</v>
      </c>
      <c r="AE83" s="38">
        <v>0</v>
      </c>
      <c r="AF83" s="38">
        <v>176066</v>
      </c>
      <c r="AG83" s="38">
        <v>16330</v>
      </c>
      <c r="AH83" s="38">
        <v>49904</v>
      </c>
      <c r="AI83" s="38">
        <v>0</v>
      </c>
      <c r="AJ83" s="38">
        <v>191527</v>
      </c>
      <c r="AK83" s="38">
        <v>246282</v>
      </c>
      <c r="AL83" s="38">
        <v>251079</v>
      </c>
      <c r="AM83" s="38">
        <v>76579</v>
      </c>
      <c r="AN83" s="38">
        <v>8719</v>
      </c>
      <c r="AO83" s="38">
        <v>0</v>
      </c>
      <c r="AP83" s="38">
        <v>156000</v>
      </c>
      <c r="AQ83" s="38">
        <v>216287</v>
      </c>
      <c r="AR83" s="38">
        <v>115468</v>
      </c>
      <c r="AS83" s="38">
        <v>1115730</v>
      </c>
      <c r="AT83" s="38">
        <v>141813</v>
      </c>
      <c r="AU83" s="38">
        <v>65635</v>
      </c>
      <c r="AV83" s="38">
        <v>113339</v>
      </c>
      <c r="AW83" s="38">
        <v>19765</v>
      </c>
      <c r="AX83" s="38">
        <v>1063387</v>
      </c>
      <c r="AY83" s="38">
        <v>278546</v>
      </c>
      <c r="AZ83" s="38">
        <v>886130</v>
      </c>
      <c r="BA83" s="38">
        <v>0</v>
      </c>
      <c r="BB83" s="38">
        <v>631578</v>
      </c>
      <c r="BC83" s="38">
        <v>360679</v>
      </c>
      <c r="BD83" s="38">
        <v>46132</v>
      </c>
      <c r="BE83" s="38">
        <v>0</v>
      </c>
      <c r="BF83" s="38">
        <v>0</v>
      </c>
      <c r="BG83" s="38">
        <v>0</v>
      </c>
      <c r="BH83" s="38">
        <v>345015</v>
      </c>
      <c r="BI83" s="38">
        <v>190922</v>
      </c>
      <c r="BJ83" s="38">
        <v>71537</v>
      </c>
      <c r="BK83" s="38">
        <v>0</v>
      </c>
      <c r="BL83" s="38">
        <v>9538</v>
      </c>
      <c r="BM83" s="38">
        <v>7810</v>
      </c>
      <c r="BN83" s="38">
        <v>259224</v>
      </c>
      <c r="BO83" s="38">
        <v>0</v>
      </c>
      <c r="BP83" s="38">
        <v>0</v>
      </c>
      <c r="BQ83" s="39">
        <v>37219</v>
      </c>
      <c r="BR83" s="40">
        <f t="shared" si="1"/>
        <v>11151424</v>
      </c>
    </row>
    <row r="84" spans="1:70">
      <c r="A84" s="35"/>
      <c r="B84" s="36">
        <v>609</v>
      </c>
      <c r="C84" s="37" t="s">
        <v>206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9733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210372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0</v>
      </c>
      <c r="AL84" s="38">
        <v>0</v>
      </c>
      <c r="AM84" s="38">
        <v>0</v>
      </c>
      <c r="AN84" s="38">
        <v>0</v>
      </c>
      <c r="AO84" s="38">
        <v>0</v>
      </c>
      <c r="AP84" s="38">
        <v>0</v>
      </c>
      <c r="AQ84" s="38">
        <v>0</v>
      </c>
      <c r="AR84" s="38">
        <v>0</v>
      </c>
      <c r="AS84" s="38">
        <v>0</v>
      </c>
      <c r="AT84" s="38">
        <v>0</v>
      </c>
      <c r="AU84" s="38">
        <v>0</v>
      </c>
      <c r="AV84" s="38">
        <v>0</v>
      </c>
      <c r="AW84" s="38">
        <v>0</v>
      </c>
      <c r="AX84" s="38">
        <v>102228</v>
      </c>
      <c r="AY84" s="38">
        <v>0</v>
      </c>
      <c r="AZ84" s="38">
        <v>0</v>
      </c>
      <c r="BA84" s="38">
        <v>0</v>
      </c>
      <c r="BB84" s="38">
        <v>585567</v>
      </c>
      <c r="BC84" s="38">
        <v>0</v>
      </c>
      <c r="BD84" s="38">
        <v>0</v>
      </c>
      <c r="BE84" s="38">
        <v>0</v>
      </c>
      <c r="BF84" s="38">
        <v>0</v>
      </c>
      <c r="BG84" s="38">
        <v>0</v>
      </c>
      <c r="BH84" s="38">
        <v>0</v>
      </c>
      <c r="BI84" s="38">
        <v>0</v>
      </c>
      <c r="BJ84" s="38">
        <v>0</v>
      </c>
      <c r="BK84" s="38">
        <v>0</v>
      </c>
      <c r="BL84" s="38">
        <v>0</v>
      </c>
      <c r="BM84" s="38">
        <v>0</v>
      </c>
      <c r="BN84" s="38">
        <v>0</v>
      </c>
      <c r="BO84" s="38">
        <v>0</v>
      </c>
      <c r="BP84" s="38">
        <v>0</v>
      </c>
      <c r="BQ84" s="39">
        <v>0</v>
      </c>
      <c r="BR84" s="40">
        <f t="shared" si="1"/>
        <v>907900</v>
      </c>
    </row>
    <row r="85" spans="1:70">
      <c r="A85" s="35"/>
      <c r="B85" s="36"/>
      <c r="C85" s="47" t="s">
        <v>207</v>
      </c>
      <c r="D85" s="48">
        <f>SUM(D76:D84)</f>
        <v>1142979</v>
      </c>
      <c r="E85" s="48">
        <f t="shared" ref="E85:BP85" si="4">SUM(E76:E84)</f>
        <v>482654</v>
      </c>
      <c r="F85" s="48">
        <f t="shared" si="4"/>
        <v>2469286</v>
      </c>
      <c r="G85" s="48">
        <f t="shared" si="4"/>
        <v>725789</v>
      </c>
      <c r="H85" s="48">
        <f t="shared" si="4"/>
        <v>5084464</v>
      </c>
      <c r="I85" s="48">
        <f t="shared" si="4"/>
        <v>10861000</v>
      </c>
      <c r="J85" s="48">
        <f t="shared" si="4"/>
        <v>251514</v>
      </c>
      <c r="K85" s="48">
        <f t="shared" si="4"/>
        <v>2036306</v>
      </c>
      <c r="L85" s="48">
        <f t="shared" si="4"/>
        <v>1343651</v>
      </c>
      <c r="M85" s="48">
        <f t="shared" si="4"/>
        <v>910661</v>
      </c>
      <c r="N85" s="48">
        <f t="shared" si="4"/>
        <v>1837191</v>
      </c>
      <c r="O85" s="48">
        <f t="shared" si="4"/>
        <v>954953</v>
      </c>
      <c r="P85" s="48">
        <f t="shared" si="4"/>
        <v>813818</v>
      </c>
      <c r="Q85" s="48">
        <f t="shared" si="4"/>
        <v>103361</v>
      </c>
      <c r="R85" s="48">
        <f t="shared" si="4"/>
        <v>3433691</v>
      </c>
      <c r="S85" s="48">
        <f t="shared" si="4"/>
        <v>645125</v>
      </c>
      <c r="T85" s="48">
        <f t="shared" si="4"/>
        <v>863495</v>
      </c>
      <c r="U85" s="48">
        <f t="shared" si="4"/>
        <v>473288</v>
      </c>
      <c r="V85" s="48">
        <f t="shared" si="4"/>
        <v>479505</v>
      </c>
      <c r="W85" s="48">
        <f t="shared" si="4"/>
        <v>81198</v>
      </c>
      <c r="X85" s="48">
        <f t="shared" si="4"/>
        <v>193696</v>
      </c>
      <c r="Y85" s="48">
        <f t="shared" si="4"/>
        <v>396495</v>
      </c>
      <c r="Z85" s="48">
        <f t="shared" si="4"/>
        <v>0</v>
      </c>
      <c r="AA85" s="48">
        <f t="shared" si="4"/>
        <v>349644</v>
      </c>
      <c r="AB85" s="48">
        <f t="shared" si="4"/>
        <v>2125845</v>
      </c>
      <c r="AC85" s="48">
        <f t="shared" si="4"/>
        <v>497185</v>
      </c>
      <c r="AD85" s="48">
        <f t="shared" si="4"/>
        <v>17847272</v>
      </c>
      <c r="AE85" s="48">
        <f t="shared" si="4"/>
        <v>860220</v>
      </c>
      <c r="AF85" s="48">
        <f t="shared" si="4"/>
        <v>1679319</v>
      </c>
      <c r="AG85" s="48">
        <f t="shared" si="4"/>
        <v>447268</v>
      </c>
      <c r="AH85" s="48">
        <f t="shared" si="4"/>
        <v>192130</v>
      </c>
      <c r="AI85" s="48">
        <f t="shared" si="4"/>
        <v>0</v>
      </c>
      <c r="AJ85" s="48">
        <f t="shared" si="4"/>
        <v>978417</v>
      </c>
      <c r="AK85" s="48">
        <f t="shared" si="4"/>
        <v>3174981</v>
      </c>
      <c r="AL85" s="48">
        <f t="shared" si="4"/>
        <v>1246617</v>
      </c>
      <c r="AM85" s="48">
        <f t="shared" si="4"/>
        <v>259674</v>
      </c>
      <c r="AN85" s="48">
        <f t="shared" si="4"/>
        <v>166820</v>
      </c>
      <c r="AO85" s="48">
        <f t="shared" si="4"/>
        <v>188454</v>
      </c>
      <c r="AP85" s="48">
        <f t="shared" si="4"/>
        <v>958000</v>
      </c>
      <c r="AQ85" s="48">
        <f t="shared" si="4"/>
        <v>3099931</v>
      </c>
      <c r="AR85" s="48">
        <f t="shared" si="4"/>
        <v>1473973</v>
      </c>
      <c r="AS85" s="48">
        <f t="shared" si="4"/>
        <v>24304602</v>
      </c>
      <c r="AT85" s="48">
        <f t="shared" si="4"/>
        <v>1524075</v>
      </c>
      <c r="AU85" s="48">
        <f t="shared" si="4"/>
        <v>581191</v>
      </c>
      <c r="AV85" s="48">
        <f t="shared" si="4"/>
        <v>1355919</v>
      </c>
      <c r="AW85" s="48">
        <f t="shared" si="4"/>
        <v>176216</v>
      </c>
      <c r="AX85" s="48">
        <f t="shared" si="4"/>
        <v>7977205</v>
      </c>
      <c r="AY85" s="48">
        <f t="shared" si="4"/>
        <v>6996094</v>
      </c>
      <c r="AZ85" s="48">
        <f t="shared" si="4"/>
        <v>6411904</v>
      </c>
      <c r="BA85" s="48">
        <f t="shared" si="4"/>
        <v>13377166</v>
      </c>
      <c r="BB85" s="48">
        <f t="shared" si="4"/>
        <v>5247578</v>
      </c>
      <c r="BC85" s="48">
        <f t="shared" si="4"/>
        <v>4928663</v>
      </c>
      <c r="BD85" s="48">
        <f t="shared" si="4"/>
        <v>864960</v>
      </c>
      <c r="BE85" s="48">
        <f t="shared" si="4"/>
        <v>2667100</v>
      </c>
      <c r="BF85" s="48">
        <f t="shared" si="4"/>
        <v>9784071</v>
      </c>
      <c r="BG85" s="48">
        <f t="shared" si="4"/>
        <v>68931</v>
      </c>
      <c r="BH85" s="48">
        <f t="shared" si="4"/>
        <v>4368343</v>
      </c>
      <c r="BI85" s="48">
        <f t="shared" si="4"/>
        <v>2332393</v>
      </c>
      <c r="BJ85" s="48">
        <f t="shared" si="4"/>
        <v>796994</v>
      </c>
      <c r="BK85" s="48">
        <f t="shared" si="4"/>
        <v>1743711</v>
      </c>
      <c r="BL85" s="48">
        <f t="shared" si="4"/>
        <v>397504</v>
      </c>
      <c r="BM85" s="48">
        <f t="shared" si="4"/>
        <v>259208</v>
      </c>
      <c r="BN85" s="48">
        <f t="shared" si="4"/>
        <v>6261344</v>
      </c>
      <c r="BO85" s="48">
        <f t="shared" si="4"/>
        <v>863962</v>
      </c>
      <c r="BP85" s="48">
        <f t="shared" si="4"/>
        <v>481391</v>
      </c>
      <c r="BQ85" s="48">
        <f t="shared" ref="BQ85:BR85" si="5">SUM(BQ76:BQ84)</f>
        <v>884255</v>
      </c>
      <c r="BR85" s="48">
        <f t="shared" si="5"/>
        <v>175784650</v>
      </c>
    </row>
    <row r="86" spans="1:70">
      <c r="A86" s="35"/>
      <c r="B86" s="36">
        <v>611</v>
      </c>
      <c r="C86" s="37" t="s">
        <v>208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21098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18509</v>
      </c>
      <c r="AF86" s="38">
        <v>0</v>
      </c>
      <c r="AG86" s="38">
        <v>37512</v>
      </c>
      <c r="AH86" s="38">
        <v>0</v>
      </c>
      <c r="AI86" s="38">
        <v>0</v>
      </c>
      <c r="AJ86" s="38">
        <v>0</v>
      </c>
      <c r="AK86" s="38">
        <v>0</v>
      </c>
      <c r="AL86" s="38">
        <v>0</v>
      </c>
      <c r="AM86" s="38">
        <v>0</v>
      </c>
      <c r="AN86" s="38">
        <v>0</v>
      </c>
      <c r="AO86" s="38">
        <v>0</v>
      </c>
      <c r="AP86" s="38">
        <v>0</v>
      </c>
      <c r="AQ86" s="38">
        <v>0</v>
      </c>
      <c r="AR86" s="38">
        <v>0</v>
      </c>
      <c r="AS86" s="38">
        <v>443826</v>
      </c>
      <c r="AT86" s="38">
        <v>0</v>
      </c>
      <c r="AU86" s="38">
        <v>0</v>
      </c>
      <c r="AV86" s="38">
        <v>0</v>
      </c>
      <c r="AW86" s="38">
        <v>0</v>
      </c>
      <c r="AX86" s="38">
        <v>159014</v>
      </c>
      <c r="AY86" s="38">
        <v>0</v>
      </c>
      <c r="AZ86" s="38">
        <v>0</v>
      </c>
      <c r="BA86" s="38">
        <v>0</v>
      </c>
      <c r="BB86" s="38">
        <v>0</v>
      </c>
      <c r="BC86" s="38">
        <v>0</v>
      </c>
      <c r="BD86" s="38">
        <v>0</v>
      </c>
      <c r="BE86" s="38">
        <v>2873</v>
      </c>
      <c r="BF86" s="38">
        <v>0</v>
      </c>
      <c r="BG86" s="38">
        <v>0</v>
      </c>
      <c r="BH86" s="38">
        <v>0</v>
      </c>
      <c r="BI86" s="38">
        <v>0</v>
      </c>
      <c r="BJ86" s="38">
        <v>0</v>
      </c>
      <c r="BK86" s="38">
        <v>0</v>
      </c>
      <c r="BL86" s="38">
        <v>0</v>
      </c>
      <c r="BM86" s="38">
        <v>0</v>
      </c>
      <c r="BN86" s="38">
        <v>0</v>
      </c>
      <c r="BO86" s="38">
        <v>0</v>
      </c>
      <c r="BP86" s="38">
        <v>0</v>
      </c>
      <c r="BQ86" s="39">
        <v>0</v>
      </c>
      <c r="BR86" s="40">
        <f t="shared" si="1"/>
        <v>682832</v>
      </c>
    </row>
    <row r="87" spans="1:70">
      <c r="A87" s="35"/>
      <c r="B87" s="36">
        <v>614</v>
      </c>
      <c r="C87" s="37" t="s">
        <v>209</v>
      </c>
      <c r="D87" s="38">
        <v>1100970</v>
      </c>
      <c r="E87" s="38">
        <v>55454</v>
      </c>
      <c r="F87" s="38">
        <v>1586762</v>
      </c>
      <c r="G87" s="38">
        <v>120628</v>
      </c>
      <c r="H87" s="38">
        <v>1418433</v>
      </c>
      <c r="I87" s="38">
        <v>5678000</v>
      </c>
      <c r="J87" s="38">
        <v>54971</v>
      </c>
      <c r="K87" s="38">
        <v>198745</v>
      </c>
      <c r="L87" s="38">
        <v>211073</v>
      </c>
      <c r="M87" s="38">
        <v>404809</v>
      </c>
      <c r="N87" s="38">
        <v>491608</v>
      </c>
      <c r="O87" s="38">
        <v>228329</v>
      </c>
      <c r="P87" s="38">
        <v>0</v>
      </c>
      <c r="Q87" s="38">
        <v>88078</v>
      </c>
      <c r="R87" s="38">
        <v>868857</v>
      </c>
      <c r="S87" s="38">
        <v>234920</v>
      </c>
      <c r="T87" s="38">
        <v>66033</v>
      </c>
      <c r="U87" s="38">
        <v>79692</v>
      </c>
      <c r="V87" s="38">
        <v>31203</v>
      </c>
      <c r="W87" s="38">
        <v>2108</v>
      </c>
      <c r="X87" s="38">
        <v>46285</v>
      </c>
      <c r="Y87" s="38">
        <v>60814</v>
      </c>
      <c r="Z87" s="38">
        <v>0</v>
      </c>
      <c r="AA87" s="38">
        <v>0</v>
      </c>
      <c r="AB87" s="38">
        <v>446967</v>
      </c>
      <c r="AC87" s="38">
        <v>268427</v>
      </c>
      <c r="AD87" s="38">
        <v>3923436</v>
      </c>
      <c r="AE87" s="38">
        <v>0</v>
      </c>
      <c r="AF87" s="38">
        <v>361078</v>
      </c>
      <c r="AG87" s="38">
        <v>137772</v>
      </c>
      <c r="AH87" s="38">
        <v>73629</v>
      </c>
      <c r="AI87" s="38">
        <v>0</v>
      </c>
      <c r="AJ87" s="38">
        <v>856542</v>
      </c>
      <c r="AK87" s="38">
        <v>1211939</v>
      </c>
      <c r="AL87" s="38">
        <v>858133</v>
      </c>
      <c r="AM87" s="38">
        <v>87134</v>
      </c>
      <c r="AN87" s="38">
        <v>31417</v>
      </c>
      <c r="AO87" s="38">
        <v>3482004</v>
      </c>
      <c r="AP87" s="38">
        <v>0</v>
      </c>
      <c r="AQ87" s="38">
        <v>939698</v>
      </c>
      <c r="AR87" s="38">
        <v>368578</v>
      </c>
      <c r="AS87" s="38">
        <v>10826441</v>
      </c>
      <c r="AT87" s="38">
        <v>534213</v>
      </c>
      <c r="AU87" s="38">
        <v>187972</v>
      </c>
      <c r="AV87" s="38">
        <v>348624</v>
      </c>
      <c r="AW87" s="38">
        <v>407587</v>
      </c>
      <c r="AX87" s="38">
        <v>2180584</v>
      </c>
      <c r="AY87" s="38">
        <v>2728743</v>
      </c>
      <c r="AZ87" s="38">
        <v>4068464</v>
      </c>
      <c r="BA87" s="38">
        <v>0</v>
      </c>
      <c r="BB87" s="38">
        <v>4045609</v>
      </c>
      <c r="BC87" s="38">
        <v>2369659</v>
      </c>
      <c r="BD87" s="38">
        <v>304648</v>
      </c>
      <c r="BE87" s="38">
        <v>411886</v>
      </c>
      <c r="BF87" s="38">
        <v>1042230</v>
      </c>
      <c r="BG87" s="38">
        <v>3788313</v>
      </c>
      <c r="BH87" s="38">
        <v>1220000</v>
      </c>
      <c r="BI87" s="38">
        <v>897635</v>
      </c>
      <c r="BJ87" s="38">
        <v>376151</v>
      </c>
      <c r="BK87" s="38">
        <v>0</v>
      </c>
      <c r="BL87" s="38">
        <v>162756</v>
      </c>
      <c r="BM87" s="38">
        <v>51278</v>
      </c>
      <c r="BN87" s="38">
        <v>1440502</v>
      </c>
      <c r="BO87" s="38">
        <v>0</v>
      </c>
      <c r="BP87" s="38">
        <v>0</v>
      </c>
      <c r="BQ87" s="39">
        <v>54725</v>
      </c>
      <c r="BR87" s="40">
        <f t="shared" si="1"/>
        <v>63522546</v>
      </c>
    </row>
    <row r="88" spans="1:70">
      <c r="A88" s="35"/>
      <c r="B88" s="36">
        <v>615</v>
      </c>
      <c r="C88" s="37" t="s">
        <v>210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432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833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56510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  <c r="AN88" s="38">
        <v>0</v>
      </c>
      <c r="AO88" s="38">
        <v>0</v>
      </c>
      <c r="AP88" s="38">
        <v>0</v>
      </c>
      <c r="AQ88" s="38">
        <v>0</v>
      </c>
      <c r="AR88" s="38">
        <v>0</v>
      </c>
      <c r="AS88" s="38">
        <v>0</v>
      </c>
      <c r="AT88" s="38">
        <v>1453</v>
      </c>
      <c r="AU88" s="38">
        <v>0</v>
      </c>
      <c r="AV88" s="38">
        <v>0</v>
      </c>
      <c r="AW88" s="38">
        <v>0</v>
      </c>
      <c r="AX88" s="38">
        <v>0</v>
      </c>
      <c r="AY88" s="38">
        <v>0</v>
      </c>
      <c r="AZ88" s="38">
        <v>0</v>
      </c>
      <c r="BA88" s="38">
        <v>0</v>
      </c>
      <c r="BB88" s="38">
        <v>0</v>
      </c>
      <c r="BC88" s="38">
        <v>0</v>
      </c>
      <c r="BD88" s="38">
        <v>0</v>
      </c>
      <c r="BE88" s="38">
        <v>1375</v>
      </c>
      <c r="BF88" s="38">
        <v>0</v>
      </c>
      <c r="BG88" s="38">
        <v>0</v>
      </c>
      <c r="BH88" s="38">
        <v>0</v>
      </c>
      <c r="BI88" s="38">
        <v>0</v>
      </c>
      <c r="BJ88" s="38">
        <v>0</v>
      </c>
      <c r="BK88" s="38">
        <v>0</v>
      </c>
      <c r="BL88" s="38">
        <v>0</v>
      </c>
      <c r="BM88" s="38">
        <v>0</v>
      </c>
      <c r="BN88" s="38">
        <v>0</v>
      </c>
      <c r="BO88" s="38">
        <v>0</v>
      </c>
      <c r="BP88" s="38">
        <v>0</v>
      </c>
      <c r="BQ88" s="39">
        <v>0</v>
      </c>
      <c r="BR88" s="40">
        <f t="shared" si="1"/>
        <v>60603</v>
      </c>
    </row>
    <row r="89" spans="1:70">
      <c r="A89" s="35"/>
      <c r="B89" s="36">
        <v>616</v>
      </c>
      <c r="C89" s="37" t="s">
        <v>211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81814</v>
      </c>
      <c r="O89" s="38">
        <v>0</v>
      </c>
      <c r="P89" s="38">
        <v>0</v>
      </c>
      <c r="Q89" s="38">
        <v>8400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  <c r="AN89" s="38">
        <v>0</v>
      </c>
      <c r="AO89" s="38">
        <v>0</v>
      </c>
      <c r="AP89" s="38">
        <v>0</v>
      </c>
      <c r="AQ89" s="38">
        <v>0</v>
      </c>
      <c r="AR89" s="38">
        <v>0</v>
      </c>
      <c r="AS89" s="38">
        <v>0</v>
      </c>
      <c r="AT89" s="38">
        <v>0</v>
      </c>
      <c r="AU89" s="38">
        <v>0</v>
      </c>
      <c r="AV89" s="38">
        <v>0</v>
      </c>
      <c r="AW89" s="38">
        <v>0</v>
      </c>
      <c r="AX89" s="38">
        <v>0</v>
      </c>
      <c r="AY89" s="38">
        <v>0</v>
      </c>
      <c r="AZ89" s="38">
        <v>0</v>
      </c>
      <c r="BA89" s="38">
        <v>0</v>
      </c>
      <c r="BB89" s="38">
        <v>0</v>
      </c>
      <c r="BC89" s="38">
        <v>0</v>
      </c>
      <c r="BD89" s="38">
        <v>0</v>
      </c>
      <c r="BE89" s="38">
        <v>0</v>
      </c>
      <c r="BF89" s="38">
        <v>0</v>
      </c>
      <c r="BG89" s="38">
        <v>0</v>
      </c>
      <c r="BH89" s="38">
        <v>0</v>
      </c>
      <c r="BI89" s="38">
        <v>0</v>
      </c>
      <c r="BJ89" s="38">
        <v>0</v>
      </c>
      <c r="BK89" s="38">
        <v>0</v>
      </c>
      <c r="BL89" s="38">
        <v>0</v>
      </c>
      <c r="BM89" s="38">
        <v>0</v>
      </c>
      <c r="BN89" s="38">
        <v>0</v>
      </c>
      <c r="BO89" s="38">
        <v>55000</v>
      </c>
      <c r="BP89" s="38">
        <v>0</v>
      </c>
      <c r="BQ89" s="39">
        <v>0</v>
      </c>
      <c r="BR89" s="40">
        <f t="shared" si="1"/>
        <v>145214</v>
      </c>
    </row>
    <row r="90" spans="1:70">
      <c r="A90" s="35"/>
      <c r="B90" s="36">
        <v>617</v>
      </c>
      <c r="C90" s="37" t="s">
        <v>212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0</v>
      </c>
      <c r="AL90" s="38">
        <v>0</v>
      </c>
      <c r="AM90" s="38">
        <v>0</v>
      </c>
      <c r="AN90" s="38">
        <v>0</v>
      </c>
      <c r="AO90" s="38">
        <v>0</v>
      </c>
      <c r="AP90" s="38">
        <v>0</v>
      </c>
      <c r="AQ90" s="38">
        <v>0</v>
      </c>
      <c r="AR90" s="38">
        <v>0</v>
      </c>
      <c r="AS90" s="38">
        <v>0</v>
      </c>
      <c r="AT90" s="38">
        <v>0</v>
      </c>
      <c r="AU90" s="38">
        <v>0</v>
      </c>
      <c r="AV90" s="38">
        <v>0</v>
      </c>
      <c r="AW90" s="38">
        <v>0</v>
      </c>
      <c r="AX90" s="38">
        <v>0</v>
      </c>
      <c r="AY90" s="38">
        <v>0</v>
      </c>
      <c r="AZ90" s="38">
        <v>0</v>
      </c>
      <c r="BA90" s="38">
        <v>0</v>
      </c>
      <c r="BB90" s="38">
        <v>0</v>
      </c>
      <c r="BC90" s="38">
        <v>0</v>
      </c>
      <c r="BD90" s="38">
        <v>0</v>
      </c>
      <c r="BE90" s="38">
        <v>0</v>
      </c>
      <c r="BF90" s="38">
        <v>0</v>
      </c>
      <c r="BG90" s="38">
        <v>0</v>
      </c>
      <c r="BH90" s="38">
        <v>0</v>
      </c>
      <c r="BI90" s="38">
        <v>0</v>
      </c>
      <c r="BJ90" s="38">
        <v>0</v>
      </c>
      <c r="BK90" s="38">
        <v>0</v>
      </c>
      <c r="BL90" s="38">
        <v>0</v>
      </c>
      <c r="BM90" s="38">
        <v>0</v>
      </c>
      <c r="BN90" s="38">
        <v>280</v>
      </c>
      <c r="BO90" s="38">
        <v>0</v>
      </c>
      <c r="BP90" s="38">
        <v>0</v>
      </c>
      <c r="BQ90" s="39">
        <v>0</v>
      </c>
      <c r="BR90" s="40">
        <f t="shared" si="1"/>
        <v>280</v>
      </c>
    </row>
    <row r="91" spans="1:70">
      <c r="A91" s="35"/>
      <c r="B91" s="36">
        <v>618</v>
      </c>
      <c r="C91" s="37" t="s">
        <v>213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24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4923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5850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0</v>
      </c>
      <c r="AL91" s="38">
        <v>0</v>
      </c>
      <c r="AM91" s="38">
        <v>0</v>
      </c>
      <c r="AN91" s="38">
        <v>0</v>
      </c>
      <c r="AO91" s="38">
        <v>0</v>
      </c>
      <c r="AP91" s="38">
        <v>0</v>
      </c>
      <c r="AQ91" s="38">
        <v>17173</v>
      </c>
      <c r="AR91" s="38">
        <v>0</v>
      </c>
      <c r="AS91" s="38">
        <v>0</v>
      </c>
      <c r="AT91" s="38">
        <v>0</v>
      </c>
      <c r="AU91" s="38">
        <v>0</v>
      </c>
      <c r="AV91" s="38">
        <v>0</v>
      </c>
      <c r="AW91" s="38">
        <v>0</v>
      </c>
      <c r="AX91" s="38">
        <v>0</v>
      </c>
      <c r="AY91" s="38">
        <v>0</v>
      </c>
      <c r="AZ91" s="38">
        <v>0</v>
      </c>
      <c r="BA91" s="38">
        <v>0</v>
      </c>
      <c r="BB91" s="38">
        <v>0</v>
      </c>
      <c r="BC91" s="38">
        <v>0</v>
      </c>
      <c r="BD91" s="38">
        <v>0</v>
      </c>
      <c r="BE91" s="38">
        <v>0</v>
      </c>
      <c r="BF91" s="38">
        <v>0</v>
      </c>
      <c r="BG91" s="38">
        <v>0</v>
      </c>
      <c r="BH91" s="38">
        <v>0</v>
      </c>
      <c r="BI91" s="38">
        <v>0</v>
      </c>
      <c r="BJ91" s="38">
        <v>0</v>
      </c>
      <c r="BK91" s="38">
        <v>0</v>
      </c>
      <c r="BL91" s="38">
        <v>0</v>
      </c>
      <c r="BM91" s="38">
        <v>0</v>
      </c>
      <c r="BN91" s="38">
        <v>0</v>
      </c>
      <c r="BO91" s="38">
        <v>0</v>
      </c>
      <c r="BP91" s="38">
        <v>0</v>
      </c>
      <c r="BQ91" s="39">
        <v>0</v>
      </c>
      <c r="BR91" s="40">
        <f t="shared" si="1"/>
        <v>27970</v>
      </c>
    </row>
    <row r="92" spans="1:70">
      <c r="A92" s="35"/>
      <c r="B92" s="36">
        <v>619</v>
      </c>
      <c r="C92" s="37" t="s">
        <v>214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651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0</v>
      </c>
      <c r="AL92" s="38">
        <v>145812</v>
      </c>
      <c r="AM92" s="38">
        <v>0</v>
      </c>
      <c r="AN92" s="38">
        <v>0</v>
      </c>
      <c r="AO92" s="38">
        <v>0</v>
      </c>
      <c r="AP92" s="38">
        <v>0</v>
      </c>
      <c r="AQ92" s="38">
        <v>0</v>
      </c>
      <c r="AR92" s="38">
        <v>0</v>
      </c>
      <c r="AS92" s="38">
        <v>0</v>
      </c>
      <c r="AT92" s="38">
        <v>0</v>
      </c>
      <c r="AU92" s="38">
        <v>0</v>
      </c>
      <c r="AV92" s="38">
        <v>0</v>
      </c>
      <c r="AW92" s="38">
        <v>0</v>
      </c>
      <c r="AX92" s="38">
        <v>0</v>
      </c>
      <c r="AY92" s="38">
        <v>0</v>
      </c>
      <c r="AZ92" s="38">
        <v>0</v>
      </c>
      <c r="BA92" s="38">
        <v>0</v>
      </c>
      <c r="BB92" s="38">
        <v>0</v>
      </c>
      <c r="BC92" s="38">
        <v>0</v>
      </c>
      <c r="BD92" s="38">
        <v>0</v>
      </c>
      <c r="BE92" s="38">
        <v>0</v>
      </c>
      <c r="BF92" s="38">
        <v>0</v>
      </c>
      <c r="BG92" s="38">
        <v>0</v>
      </c>
      <c r="BH92" s="38">
        <v>0</v>
      </c>
      <c r="BI92" s="38">
        <v>0</v>
      </c>
      <c r="BJ92" s="38">
        <v>0</v>
      </c>
      <c r="BK92" s="38">
        <v>0</v>
      </c>
      <c r="BL92" s="38">
        <v>0</v>
      </c>
      <c r="BM92" s="38">
        <v>0</v>
      </c>
      <c r="BN92" s="38">
        <v>0</v>
      </c>
      <c r="BO92" s="38">
        <v>0</v>
      </c>
      <c r="BP92" s="38">
        <v>0</v>
      </c>
      <c r="BQ92" s="39">
        <v>0</v>
      </c>
      <c r="BR92" s="40">
        <f t="shared" si="1"/>
        <v>146463</v>
      </c>
    </row>
    <row r="93" spans="1:70">
      <c r="A93" s="35"/>
      <c r="B93" s="36">
        <v>621</v>
      </c>
      <c r="C93" s="37" t="s">
        <v>215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0</v>
      </c>
      <c r="AL93" s="38">
        <v>0</v>
      </c>
      <c r="AM93" s="38">
        <v>0</v>
      </c>
      <c r="AN93" s="38">
        <v>0</v>
      </c>
      <c r="AO93" s="38">
        <v>0</v>
      </c>
      <c r="AP93" s="38">
        <v>0</v>
      </c>
      <c r="AQ93" s="38">
        <v>0</v>
      </c>
      <c r="AR93" s="38">
        <v>0</v>
      </c>
      <c r="AS93" s="38">
        <v>0</v>
      </c>
      <c r="AT93" s="38">
        <v>0</v>
      </c>
      <c r="AU93" s="38">
        <v>0</v>
      </c>
      <c r="AV93" s="38">
        <v>0</v>
      </c>
      <c r="AW93" s="38">
        <v>0</v>
      </c>
      <c r="AX93" s="38">
        <v>0</v>
      </c>
      <c r="AY93" s="38">
        <v>0</v>
      </c>
      <c r="AZ93" s="38">
        <v>0</v>
      </c>
      <c r="BA93" s="38">
        <v>0</v>
      </c>
      <c r="BB93" s="38">
        <v>0</v>
      </c>
      <c r="BC93" s="38">
        <v>0</v>
      </c>
      <c r="BD93" s="38">
        <v>0</v>
      </c>
      <c r="BE93" s="38">
        <v>0</v>
      </c>
      <c r="BF93" s="38">
        <v>0</v>
      </c>
      <c r="BG93" s="38">
        <v>0</v>
      </c>
      <c r="BH93" s="38">
        <v>0</v>
      </c>
      <c r="BI93" s="38">
        <v>0</v>
      </c>
      <c r="BJ93" s="38">
        <v>0</v>
      </c>
      <c r="BK93" s="38">
        <v>0</v>
      </c>
      <c r="BL93" s="38">
        <v>0</v>
      </c>
      <c r="BM93" s="38">
        <v>0</v>
      </c>
      <c r="BN93" s="38">
        <v>0</v>
      </c>
      <c r="BO93" s="38">
        <v>0</v>
      </c>
      <c r="BP93" s="38">
        <v>0</v>
      </c>
      <c r="BQ93" s="39">
        <v>4187</v>
      </c>
      <c r="BR93" s="40">
        <f t="shared" si="1"/>
        <v>4187</v>
      </c>
    </row>
    <row r="94" spans="1:70">
      <c r="A94" s="35"/>
      <c r="B94" s="36">
        <v>622</v>
      </c>
      <c r="C94" s="37" t="s">
        <v>216</v>
      </c>
      <c r="D94" s="38">
        <v>516504</v>
      </c>
      <c r="E94" s="38">
        <v>0</v>
      </c>
      <c r="F94" s="38">
        <v>50771</v>
      </c>
      <c r="G94" s="38">
        <v>597</v>
      </c>
      <c r="H94" s="38">
        <v>218900</v>
      </c>
      <c r="I94" s="38">
        <v>0</v>
      </c>
      <c r="J94" s="38">
        <v>0</v>
      </c>
      <c r="K94" s="38">
        <v>0</v>
      </c>
      <c r="L94" s="38">
        <v>67229</v>
      </c>
      <c r="M94" s="38">
        <v>242190</v>
      </c>
      <c r="N94" s="38">
        <v>0</v>
      </c>
      <c r="O94" s="38">
        <v>0</v>
      </c>
      <c r="P94" s="38">
        <v>0</v>
      </c>
      <c r="Q94" s="38">
        <v>0</v>
      </c>
      <c r="R94" s="38">
        <v>9333</v>
      </c>
      <c r="S94" s="38">
        <v>13537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884171</v>
      </c>
      <c r="AE94" s="38">
        <v>0</v>
      </c>
      <c r="AF94" s="38">
        <v>0</v>
      </c>
      <c r="AG94" s="38">
        <v>242</v>
      </c>
      <c r="AH94" s="38">
        <v>0</v>
      </c>
      <c r="AI94" s="38">
        <v>0</v>
      </c>
      <c r="AJ94" s="38">
        <v>0</v>
      </c>
      <c r="AK94" s="38">
        <v>0</v>
      </c>
      <c r="AL94" s="38">
        <v>39585</v>
      </c>
      <c r="AM94" s="38">
        <v>0</v>
      </c>
      <c r="AN94" s="38">
        <v>0</v>
      </c>
      <c r="AO94" s="38">
        <v>0</v>
      </c>
      <c r="AP94" s="38">
        <v>423000</v>
      </c>
      <c r="AQ94" s="38">
        <v>92087</v>
      </c>
      <c r="AR94" s="38">
        <v>0</v>
      </c>
      <c r="AS94" s="38">
        <v>416809</v>
      </c>
      <c r="AT94" s="38">
        <v>399222</v>
      </c>
      <c r="AU94" s="38">
        <v>0</v>
      </c>
      <c r="AV94" s="38">
        <v>167418</v>
      </c>
      <c r="AW94" s="38">
        <v>0</v>
      </c>
      <c r="AX94" s="38">
        <v>267853</v>
      </c>
      <c r="AY94" s="38">
        <v>432068</v>
      </c>
      <c r="AZ94" s="38">
        <v>877533</v>
      </c>
      <c r="BA94" s="38">
        <v>0</v>
      </c>
      <c r="BB94" s="38">
        <v>595914</v>
      </c>
      <c r="BC94" s="38">
        <v>1088097</v>
      </c>
      <c r="BD94" s="38">
        <v>179386</v>
      </c>
      <c r="BE94" s="38">
        <v>0</v>
      </c>
      <c r="BF94" s="38">
        <v>0</v>
      </c>
      <c r="BG94" s="38">
        <v>0</v>
      </c>
      <c r="BH94" s="38">
        <v>1055399</v>
      </c>
      <c r="BI94" s="38">
        <v>46640</v>
      </c>
      <c r="BJ94" s="38">
        <v>0</v>
      </c>
      <c r="BK94" s="38">
        <v>0</v>
      </c>
      <c r="BL94" s="38">
        <v>0</v>
      </c>
      <c r="BM94" s="38">
        <v>0</v>
      </c>
      <c r="BN94" s="38">
        <v>467193</v>
      </c>
      <c r="BO94" s="38">
        <v>0</v>
      </c>
      <c r="BP94" s="38">
        <v>0</v>
      </c>
      <c r="BQ94" s="39">
        <v>0</v>
      </c>
      <c r="BR94" s="40">
        <f t="shared" si="1"/>
        <v>8551678</v>
      </c>
    </row>
    <row r="95" spans="1:70">
      <c r="A95" s="35"/>
      <c r="B95" s="36">
        <v>623</v>
      </c>
      <c r="C95" s="37" t="s">
        <v>217</v>
      </c>
      <c r="D95" s="38">
        <v>1533499</v>
      </c>
      <c r="E95" s="38">
        <v>0</v>
      </c>
      <c r="F95" s="38">
        <v>81131</v>
      </c>
      <c r="G95" s="38">
        <v>0</v>
      </c>
      <c r="H95" s="38">
        <v>0</v>
      </c>
      <c r="I95" s="38">
        <v>0</v>
      </c>
      <c r="J95" s="38">
        <v>0</v>
      </c>
      <c r="K95" s="38">
        <v>556001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114171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2314775</v>
      </c>
      <c r="AL95" s="38">
        <v>0</v>
      </c>
      <c r="AM95" s="38">
        <v>0</v>
      </c>
      <c r="AN95" s="38">
        <v>0</v>
      </c>
      <c r="AO95" s="38">
        <v>0</v>
      </c>
      <c r="AP95" s="38">
        <v>488000</v>
      </c>
      <c r="AQ95" s="38">
        <v>170093</v>
      </c>
      <c r="AR95" s="38">
        <v>0</v>
      </c>
      <c r="AS95" s="38">
        <v>0</v>
      </c>
      <c r="AT95" s="38">
        <v>519296</v>
      </c>
      <c r="AU95" s="38">
        <v>0</v>
      </c>
      <c r="AV95" s="38">
        <v>345612</v>
      </c>
      <c r="AW95" s="38">
        <v>0</v>
      </c>
      <c r="AX95" s="38">
        <v>0</v>
      </c>
      <c r="AY95" s="38">
        <v>0</v>
      </c>
      <c r="AZ95" s="38">
        <v>1386620</v>
      </c>
      <c r="BA95" s="38">
        <v>0</v>
      </c>
      <c r="BB95" s="38">
        <v>2310693</v>
      </c>
      <c r="BC95" s="38">
        <v>1062388</v>
      </c>
      <c r="BD95" s="38">
        <v>0</v>
      </c>
      <c r="BE95" s="38">
        <v>0</v>
      </c>
      <c r="BF95" s="38">
        <v>0</v>
      </c>
      <c r="BG95" s="38">
        <v>0</v>
      </c>
      <c r="BH95" s="38">
        <v>1219334</v>
      </c>
      <c r="BI95" s="38">
        <v>0</v>
      </c>
      <c r="BJ95" s="38">
        <v>0</v>
      </c>
      <c r="BK95" s="38">
        <v>0</v>
      </c>
      <c r="BL95" s="38">
        <v>0</v>
      </c>
      <c r="BM95" s="38">
        <v>0</v>
      </c>
      <c r="BN95" s="38">
        <v>1502608</v>
      </c>
      <c r="BO95" s="38">
        <v>0</v>
      </c>
      <c r="BP95" s="38">
        <v>0</v>
      </c>
      <c r="BQ95" s="39">
        <v>0</v>
      </c>
      <c r="BR95" s="40">
        <f t="shared" si="1"/>
        <v>13604221</v>
      </c>
    </row>
    <row r="96" spans="1:70">
      <c r="A96" s="35"/>
      <c r="B96" s="36">
        <v>624</v>
      </c>
      <c r="C96" s="37" t="s">
        <v>218</v>
      </c>
      <c r="D96" s="38">
        <v>532932</v>
      </c>
      <c r="E96" s="38">
        <v>0</v>
      </c>
      <c r="F96" s="38">
        <v>286759</v>
      </c>
      <c r="G96" s="38">
        <v>0</v>
      </c>
      <c r="H96" s="38">
        <v>0</v>
      </c>
      <c r="I96" s="38">
        <v>159000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773026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0</v>
      </c>
      <c r="AL96" s="38">
        <v>0</v>
      </c>
      <c r="AM96" s="38">
        <v>0</v>
      </c>
      <c r="AN96" s="38">
        <v>0</v>
      </c>
      <c r="AO96" s="38">
        <v>0</v>
      </c>
      <c r="AP96" s="38">
        <v>0</v>
      </c>
      <c r="AQ96" s="38">
        <v>0</v>
      </c>
      <c r="AR96" s="38">
        <v>0</v>
      </c>
      <c r="AS96" s="38">
        <v>0</v>
      </c>
      <c r="AT96" s="38">
        <v>0</v>
      </c>
      <c r="AU96" s="38">
        <v>0</v>
      </c>
      <c r="AV96" s="38">
        <v>0</v>
      </c>
      <c r="AW96" s="38">
        <v>21166</v>
      </c>
      <c r="AX96" s="38">
        <v>0</v>
      </c>
      <c r="AY96" s="38">
        <v>0</v>
      </c>
      <c r="AZ96" s="38">
        <v>0</v>
      </c>
      <c r="BA96" s="38">
        <v>0</v>
      </c>
      <c r="BB96" s="38">
        <v>0</v>
      </c>
      <c r="BC96" s="38">
        <v>0</v>
      </c>
      <c r="BD96" s="38">
        <v>0</v>
      </c>
      <c r="BE96" s="38">
        <v>0</v>
      </c>
      <c r="BF96" s="38">
        <v>0</v>
      </c>
      <c r="BG96" s="38">
        <v>0</v>
      </c>
      <c r="BH96" s="38">
        <v>0</v>
      </c>
      <c r="BI96" s="38">
        <v>0</v>
      </c>
      <c r="BJ96" s="38">
        <v>0</v>
      </c>
      <c r="BK96" s="38">
        <v>0</v>
      </c>
      <c r="BL96" s="38">
        <v>0</v>
      </c>
      <c r="BM96" s="38">
        <v>0</v>
      </c>
      <c r="BN96" s="38">
        <v>0</v>
      </c>
      <c r="BO96" s="38">
        <v>0</v>
      </c>
      <c r="BP96" s="38">
        <v>0</v>
      </c>
      <c r="BQ96" s="39">
        <v>0</v>
      </c>
      <c r="BR96" s="40">
        <f t="shared" si="1"/>
        <v>1772883</v>
      </c>
    </row>
    <row r="97" spans="1:70">
      <c r="A97" s="35"/>
      <c r="B97" s="36">
        <v>629</v>
      </c>
      <c r="C97" s="37" t="s">
        <v>219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91471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207187</v>
      </c>
      <c r="AG97" s="38">
        <v>0</v>
      </c>
      <c r="AH97" s="38">
        <v>0</v>
      </c>
      <c r="AI97" s="38">
        <v>0</v>
      </c>
      <c r="AJ97" s="38">
        <v>0</v>
      </c>
      <c r="AK97" s="38">
        <v>0</v>
      </c>
      <c r="AL97" s="38">
        <v>0</v>
      </c>
      <c r="AM97" s="38">
        <v>57924</v>
      </c>
      <c r="AN97" s="38">
        <v>0</v>
      </c>
      <c r="AO97" s="38">
        <v>2039155</v>
      </c>
      <c r="AP97" s="38">
        <v>14000</v>
      </c>
      <c r="AQ97" s="38">
        <v>0</v>
      </c>
      <c r="AR97" s="38">
        <v>71321</v>
      </c>
      <c r="AS97" s="38">
        <v>0</v>
      </c>
      <c r="AT97" s="38">
        <v>0</v>
      </c>
      <c r="AU97" s="38">
        <v>0</v>
      </c>
      <c r="AV97" s="38">
        <v>0</v>
      </c>
      <c r="AW97" s="38">
        <v>0</v>
      </c>
      <c r="AX97" s="38">
        <v>0</v>
      </c>
      <c r="AY97" s="38">
        <v>0</v>
      </c>
      <c r="AZ97" s="38">
        <v>0</v>
      </c>
      <c r="BA97" s="38">
        <v>0</v>
      </c>
      <c r="BB97" s="38">
        <v>0</v>
      </c>
      <c r="BC97" s="38">
        <v>0</v>
      </c>
      <c r="BD97" s="38">
        <v>150</v>
      </c>
      <c r="BE97" s="38">
        <v>93527</v>
      </c>
      <c r="BF97" s="38">
        <v>0</v>
      </c>
      <c r="BG97" s="38">
        <v>0</v>
      </c>
      <c r="BH97" s="38">
        <v>0</v>
      </c>
      <c r="BI97" s="38">
        <v>0</v>
      </c>
      <c r="BJ97" s="38">
        <v>0</v>
      </c>
      <c r="BK97" s="38">
        <v>0</v>
      </c>
      <c r="BL97" s="38">
        <v>0</v>
      </c>
      <c r="BM97" s="38">
        <v>0</v>
      </c>
      <c r="BN97" s="38">
        <v>0</v>
      </c>
      <c r="BO97" s="38">
        <v>0</v>
      </c>
      <c r="BP97" s="38">
        <v>0</v>
      </c>
      <c r="BQ97" s="39">
        <v>0</v>
      </c>
      <c r="BR97" s="40">
        <f t="shared" si="1"/>
        <v>2574735</v>
      </c>
    </row>
    <row r="98" spans="1:70">
      <c r="A98" s="35"/>
      <c r="B98" s="36">
        <v>631</v>
      </c>
      <c r="C98" s="37" t="s">
        <v>220</v>
      </c>
      <c r="D98" s="38">
        <v>0</v>
      </c>
      <c r="E98" s="38">
        <v>0</v>
      </c>
      <c r="F98" s="38">
        <v>47283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0</v>
      </c>
      <c r="AL98" s="38">
        <v>0</v>
      </c>
      <c r="AM98" s="38">
        <v>0</v>
      </c>
      <c r="AN98" s="38">
        <v>0</v>
      </c>
      <c r="AO98" s="38">
        <v>0</v>
      </c>
      <c r="AP98" s="38">
        <v>0</v>
      </c>
      <c r="AQ98" s="38">
        <v>0</v>
      </c>
      <c r="AR98" s="38">
        <v>0</v>
      </c>
      <c r="AS98" s="38">
        <v>0</v>
      </c>
      <c r="AT98" s="38">
        <v>0</v>
      </c>
      <c r="AU98" s="38">
        <v>0</v>
      </c>
      <c r="AV98" s="38">
        <v>0</v>
      </c>
      <c r="AW98" s="38">
        <v>0</v>
      </c>
      <c r="AX98" s="38">
        <v>119261</v>
      </c>
      <c r="AY98" s="38">
        <v>0</v>
      </c>
      <c r="AZ98" s="38">
        <v>0</v>
      </c>
      <c r="BA98" s="38">
        <v>0</v>
      </c>
      <c r="BB98" s="38">
        <v>0</v>
      </c>
      <c r="BC98" s="38">
        <v>0</v>
      </c>
      <c r="BD98" s="38">
        <v>0</v>
      </c>
      <c r="BE98" s="38">
        <v>2395</v>
      </c>
      <c r="BF98" s="38">
        <v>0</v>
      </c>
      <c r="BG98" s="38">
        <v>0</v>
      </c>
      <c r="BH98" s="38">
        <v>0</v>
      </c>
      <c r="BI98" s="38">
        <v>380162</v>
      </c>
      <c r="BJ98" s="38">
        <v>0</v>
      </c>
      <c r="BK98" s="38">
        <v>0</v>
      </c>
      <c r="BL98" s="38">
        <v>0</v>
      </c>
      <c r="BM98" s="38">
        <v>0</v>
      </c>
      <c r="BN98" s="38">
        <v>0</v>
      </c>
      <c r="BO98" s="38">
        <v>0</v>
      </c>
      <c r="BP98" s="38">
        <v>0</v>
      </c>
      <c r="BQ98" s="39">
        <v>0</v>
      </c>
      <c r="BR98" s="40">
        <f t="shared" si="1"/>
        <v>549101</v>
      </c>
    </row>
    <row r="99" spans="1:70">
      <c r="A99" s="35"/>
      <c r="B99" s="36">
        <v>634</v>
      </c>
      <c r="C99" s="37" t="s">
        <v>221</v>
      </c>
      <c r="D99" s="38">
        <v>561684</v>
      </c>
      <c r="E99" s="38">
        <v>16081</v>
      </c>
      <c r="F99" s="38">
        <v>248700</v>
      </c>
      <c r="G99" s="38">
        <v>13769</v>
      </c>
      <c r="H99" s="38">
        <v>828285</v>
      </c>
      <c r="I99" s="38">
        <v>4437000</v>
      </c>
      <c r="J99" s="38">
        <v>19779</v>
      </c>
      <c r="K99" s="38">
        <v>462780</v>
      </c>
      <c r="L99" s="38">
        <v>185341</v>
      </c>
      <c r="M99" s="38">
        <v>213979</v>
      </c>
      <c r="N99" s="38">
        <v>687418</v>
      </c>
      <c r="O99" s="38">
        <v>106546</v>
      </c>
      <c r="P99" s="38">
        <v>0</v>
      </c>
      <c r="Q99" s="38">
        <v>68991</v>
      </c>
      <c r="R99" s="38">
        <v>322406</v>
      </c>
      <c r="S99" s="38">
        <v>147574</v>
      </c>
      <c r="T99" s="38">
        <v>50162</v>
      </c>
      <c r="U99" s="38">
        <v>241076</v>
      </c>
      <c r="V99" s="38">
        <v>37334</v>
      </c>
      <c r="W99" s="38">
        <v>0</v>
      </c>
      <c r="X99" s="38">
        <v>29086</v>
      </c>
      <c r="Y99" s="38">
        <v>22357</v>
      </c>
      <c r="Z99" s="38">
        <v>0</v>
      </c>
      <c r="AA99" s="38">
        <v>0</v>
      </c>
      <c r="AB99" s="38">
        <v>296754</v>
      </c>
      <c r="AC99" s="38">
        <v>84910</v>
      </c>
      <c r="AD99" s="38">
        <v>2814674</v>
      </c>
      <c r="AE99" s="38">
        <v>0</v>
      </c>
      <c r="AF99" s="38">
        <v>375773</v>
      </c>
      <c r="AG99" s="38">
        <v>74504</v>
      </c>
      <c r="AH99" s="38">
        <v>219292</v>
      </c>
      <c r="AI99" s="38">
        <v>0</v>
      </c>
      <c r="AJ99" s="38">
        <v>622804</v>
      </c>
      <c r="AK99" s="38">
        <v>1961223</v>
      </c>
      <c r="AL99" s="38">
        <v>450703</v>
      </c>
      <c r="AM99" s="38">
        <v>62476</v>
      </c>
      <c r="AN99" s="38">
        <v>11367</v>
      </c>
      <c r="AO99" s="38">
        <v>608703</v>
      </c>
      <c r="AP99" s="38">
        <v>0</v>
      </c>
      <c r="AQ99" s="38">
        <v>511358</v>
      </c>
      <c r="AR99" s="38">
        <v>407959</v>
      </c>
      <c r="AS99" s="38">
        <v>7405356</v>
      </c>
      <c r="AT99" s="38">
        <v>499399</v>
      </c>
      <c r="AU99" s="38">
        <v>126100</v>
      </c>
      <c r="AV99" s="38">
        <v>381259</v>
      </c>
      <c r="AW99" s="38">
        <v>323625</v>
      </c>
      <c r="AX99" s="38">
        <v>1489835</v>
      </c>
      <c r="AY99" s="38">
        <v>0</v>
      </c>
      <c r="AZ99" s="38">
        <v>4344987</v>
      </c>
      <c r="BA99" s="38">
        <v>0</v>
      </c>
      <c r="BB99" s="38">
        <v>2974890</v>
      </c>
      <c r="BC99" s="38">
        <v>1092272</v>
      </c>
      <c r="BD99" s="38">
        <v>86218</v>
      </c>
      <c r="BE99" s="38">
        <v>412580</v>
      </c>
      <c r="BF99" s="38">
        <v>555833</v>
      </c>
      <c r="BG99" s="38">
        <v>0</v>
      </c>
      <c r="BH99" s="38">
        <v>1021294</v>
      </c>
      <c r="BI99" s="38">
        <v>656584</v>
      </c>
      <c r="BJ99" s="38">
        <v>146847</v>
      </c>
      <c r="BK99" s="38">
        <v>0</v>
      </c>
      <c r="BL99" s="38">
        <v>64192</v>
      </c>
      <c r="BM99" s="38">
        <v>25601</v>
      </c>
      <c r="BN99" s="38">
        <v>1176050</v>
      </c>
      <c r="BO99" s="38">
        <v>0</v>
      </c>
      <c r="BP99" s="38">
        <v>0</v>
      </c>
      <c r="BQ99" s="39">
        <v>19722</v>
      </c>
      <c r="BR99" s="40">
        <f t="shared" si="1"/>
        <v>40005492</v>
      </c>
    </row>
    <row r="100" spans="1:70">
      <c r="A100" s="35"/>
      <c r="B100" s="36">
        <v>636</v>
      </c>
      <c r="C100" s="37" t="s">
        <v>222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9875</v>
      </c>
      <c r="AH100" s="38">
        <v>0</v>
      </c>
      <c r="AI100" s="38">
        <v>0</v>
      </c>
      <c r="AJ100" s="38">
        <v>0</v>
      </c>
      <c r="AK100" s="38">
        <v>0</v>
      </c>
      <c r="AL100" s="38">
        <v>0</v>
      </c>
      <c r="AM100" s="38">
        <v>0</v>
      </c>
      <c r="AN100" s="38">
        <v>0</v>
      </c>
      <c r="AO100" s="38">
        <v>0</v>
      </c>
      <c r="AP100" s="38">
        <v>0</v>
      </c>
      <c r="AQ100" s="38">
        <v>0</v>
      </c>
      <c r="AR100" s="38">
        <v>0</v>
      </c>
      <c r="AS100" s="38">
        <v>0</v>
      </c>
      <c r="AT100" s="38">
        <v>0</v>
      </c>
      <c r="AU100" s="38">
        <v>0</v>
      </c>
      <c r="AV100" s="38">
        <v>0</v>
      </c>
      <c r="AW100" s="38">
        <v>0</v>
      </c>
      <c r="AX100" s="38">
        <v>0</v>
      </c>
      <c r="AY100" s="38">
        <v>0</v>
      </c>
      <c r="AZ100" s="38">
        <v>0</v>
      </c>
      <c r="BA100" s="38">
        <v>0</v>
      </c>
      <c r="BB100" s="38">
        <v>0</v>
      </c>
      <c r="BC100" s="38">
        <v>0</v>
      </c>
      <c r="BD100" s="38">
        <v>0</v>
      </c>
      <c r="BE100" s="38">
        <v>0</v>
      </c>
      <c r="BF100" s="38">
        <v>0</v>
      </c>
      <c r="BG100" s="38">
        <v>0</v>
      </c>
      <c r="BH100" s="38">
        <v>0</v>
      </c>
      <c r="BI100" s="38">
        <v>0</v>
      </c>
      <c r="BJ100" s="38">
        <v>0</v>
      </c>
      <c r="BK100" s="38">
        <v>0</v>
      </c>
      <c r="BL100" s="38">
        <v>0</v>
      </c>
      <c r="BM100" s="38">
        <v>0</v>
      </c>
      <c r="BN100" s="38">
        <v>0</v>
      </c>
      <c r="BO100" s="38">
        <v>0</v>
      </c>
      <c r="BP100" s="38">
        <v>0</v>
      </c>
      <c r="BQ100" s="39">
        <v>0</v>
      </c>
      <c r="BR100" s="40">
        <f t="shared" si="1"/>
        <v>9875</v>
      </c>
    </row>
    <row r="101" spans="1:70">
      <c r="A101" s="35"/>
      <c r="B101" s="36">
        <v>642</v>
      </c>
      <c r="C101" s="37" t="s">
        <v>223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0</v>
      </c>
      <c r="Z101" s="38">
        <v>0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0</v>
      </c>
      <c r="AL101" s="38">
        <v>0</v>
      </c>
      <c r="AM101" s="38">
        <v>7470</v>
      </c>
      <c r="AN101" s="38">
        <v>0</v>
      </c>
      <c r="AO101" s="38">
        <v>0</v>
      </c>
      <c r="AP101" s="38">
        <v>0</v>
      </c>
      <c r="AQ101" s="38">
        <v>0</v>
      </c>
      <c r="AR101" s="38">
        <v>0</v>
      </c>
      <c r="AS101" s="38">
        <v>0</v>
      </c>
      <c r="AT101" s="38">
        <v>0</v>
      </c>
      <c r="AU101" s="38">
        <v>0</v>
      </c>
      <c r="AV101" s="38">
        <v>0</v>
      </c>
      <c r="AW101" s="38">
        <v>0</v>
      </c>
      <c r="AX101" s="38">
        <v>0</v>
      </c>
      <c r="AY101" s="38">
        <v>69797</v>
      </c>
      <c r="AZ101" s="38">
        <v>0</v>
      </c>
      <c r="BA101" s="38">
        <v>0</v>
      </c>
      <c r="BB101" s="38">
        <v>0</v>
      </c>
      <c r="BC101" s="38">
        <v>0</v>
      </c>
      <c r="BD101" s="38">
        <v>0</v>
      </c>
      <c r="BE101" s="38">
        <v>0</v>
      </c>
      <c r="BF101" s="38">
        <v>0</v>
      </c>
      <c r="BG101" s="38">
        <v>0</v>
      </c>
      <c r="BH101" s="38">
        <v>0</v>
      </c>
      <c r="BI101" s="38">
        <v>0</v>
      </c>
      <c r="BJ101" s="38">
        <v>0</v>
      </c>
      <c r="BK101" s="38">
        <v>0</v>
      </c>
      <c r="BL101" s="38">
        <v>0</v>
      </c>
      <c r="BM101" s="38">
        <v>0</v>
      </c>
      <c r="BN101" s="38">
        <v>0</v>
      </c>
      <c r="BO101" s="38">
        <v>0</v>
      </c>
      <c r="BP101" s="38">
        <v>0</v>
      </c>
      <c r="BQ101" s="39">
        <v>0</v>
      </c>
      <c r="BR101" s="40">
        <f t="shared" si="1"/>
        <v>77267</v>
      </c>
    </row>
    <row r="102" spans="1:70">
      <c r="A102" s="35"/>
      <c r="B102" s="36">
        <v>649</v>
      </c>
      <c r="C102" s="37" t="s">
        <v>224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38">
        <v>0</v>
      </c>
      <c r="Z102" s="38">
        <v>0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0</v>
      </c>
      <c r="AL102" s="38">
        <v>0</v>
      </c>
      <c r="AM102" s="38">
        <v>0</v>
      </c>
      <c r="AN102" s="38">
        <v>0</v>
      </c>
      <c r="AO102" s="38">
        <v>0</v>
      </c>
      <c r="AP102" s="38">
        <v>0</v>
      </c>
      <c r="AQ102" s="38">
        <v>0</v>
      </c>
      <c r="AR102" s="38">
        <v>0</v>
      </c>
      <c r="AS102" s="38">
        <v>0</v>
      </c>
      <c r="AT102" s="38">
        <v>0</v>
      </c>
      <c r="AU102" s="38">
        <v>0</v>
      </c>
      <c r="AV102" s="38">
        <v>0</v>
      </c>
      <c r="AW102" s="38">
        <v>0</v>
      </c>
      <c r="AX102" s="38">
        <v>0</v>
      </c>
      <c r="AY102" s="38">
        <v>0</v>
      </c>
      <c r="AZ102" s="38">
        <v>0</v>
      </c>
      <c r="BA102" s="38">
        <v>0</v>
      </c>
      <c r="BB102" s="38">
        <v>0</v>
      </c>
      <c r="BC102" s="38">
        <v>0</v>
      </c>
      <c r="BD102" s="38">
        <v>0</v>
      </c>
      <c r="BE102" s="38">
        <v>72598</v>
      </c>
      <c r="BF102" s="38">
        <v>0</v>
      </c>
      <c r="BG102" s="38">
        <v>0</v>
      </c>
      <c r="BH102" s="38">
        <v>0</v>
      </c>
      <c r="BI102" s="38">
        <v>0</v>
      </c>
      <c r="BJ102" s="38">
        <v>0</v>
      </c>
      <c r="BK102" s="38">
        <v>0</v>
      </c>
      <c r="BL102" s="38">
        <v>0</v>
      </c>
      <c r="BM102" s="38">
        <v>0</v>
      </c>
      <c r="BN102" s="38">
        <v>0</v>
      </c>
      <c r="BO102" s="38">
        <v>0</v>
      </c>
      <c r="BP102" s="38">
        <v>0</v>
      </c>
      <c r="BQ102" s="39">
        <v>0</v>
      </c>
      <c r="BR102" s="40">
        <f t="shared" si="1"/>
        <v>72598</v>
      </c>
    </row>
    <row r="103" spans="1:70">
      <c r="A103" s="35"/>
      <c r="B103" s="36">
        <v>651</v>
      </c>
      <c r="C103" s="37" t="s">
        <v>225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0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  <c r="AL103" s="38">
        <v>0</v>
      </c>
      <c r="AM103" s="38">
        <v>0</v>
      </c>
      <c r="AN103" s="38">
        <v>0</v>
      </c>
      <c r="AO103" s="38">
        <v>0</v>
      </c>
      <c r="AP103" s="38">
        <v>0</v>
      </c>
      <c r="AQ103" s="38">
        <v>0</v>
      </c>
      <c r="AR103" s="38">
        <v>0</v>
      </c>
      <c r="AS103" s="38">
        <v>0</v>
      </c>
      <c r="AT103" s="38">
        <v>158795</v>
      </c>
      <c r="AU103" s="38">
        <v>0</v>
      </c>
      <c r="AV103" s="38">
        <v>0</v>
      </c>
      <c r="AW103" s="38">
        <v>0</v>
      </c>
      <c r="AX103" s="38">
        <v>479668</v>
      </c>
      <c r="AY103" s="38">
        <v>0</v>
      </c>
      <c r="AZ103" s="38">
        <v>0</v>
      </c>
      <c r="BA103" s="38">
        <v>0</v>
      </c>
      <c r="BB103" s="38">
        <v>0</v>
      </c>
      <c r="BC103" s="38">
        <v>0</v>
      </c>
      <c r="BD103" s="38">
        <v>0</v>
      </c>
      <c r="BE103" s="38">
        <v>2872</v>
      </c>
      <c r="BF103" s="38">
        <v>0</v>
      </c>
      <c r="BG103" s="38">
        <v>0</v>
      </c>
      <c r="BH103" s="38">
        <v>0</v>
      </c>
      <c r="BI103" s="38">
        <v>0</v>
      </c>
      <c r="BJ103" s="38">
        <v>0</v>
      </c>
      <c r="BK103" s="38">
        <v>0</v>
      </c>
      <c r="BL103" s="38">
        <v>0</v>
      </c>
      <c r="BM103" s="38">
        <v>0</v>
      </c>
      <c r="BN103" s="38">
        <v>0</v>
      </c>
      <c r="BO103" s="38">
        <v>0</v>
      </c>
      <c r="BP103" s="38">
        <v>0</v>
      </c>
      <c r="BQ103" s="39">
        <v>0</v>
      </c>
      <c r="BR103" s="40">
        <f t="shared" si="1"/>
        <v>641335</v>
      </c>
    </row>
    <row r="104" spans="1:70">
      <c r="A104" s="35"/>
      <c r="B104" s="36">
        <v>654</v>
      </c>
      <c r="C104" s="37" t="s">
        <v>226</v>
      </c>
      <c r="D104" s="38">
        <v>483978</v>
      </c>
      <c r="E104" s="38">
        <v>22863</v>
      </c>
      <c r="F104" s="38">
        <v>0</v>
      </c>
      <c r="G104" s="38">
        <v>193814</v>
      </c>
      <c r="H104" s="38">
        <v>1237054</v>
      </c>
      <c r="I104" s="38">
        <v>2578000</v>
      </c>
      <c r="J104" s="38">
        <v>57662</v>
      </c>
      <c r="K104" s="38">
        <v>109250</v>
      </c>
      <c r="L104" s="38">
        <v>254975</v>
      </c>
      <c r="M104" s="38">
        <v>1259602</v>
      </c>
      <c r="N104" s="38">
        <v>612539</v>
      </c>
      <c r="O104" s="38">
        <v>67420</v>
      </c>
      <c r="P104" s="38">
        <v>0</v>
      </c>
      <c r="Q104" s="38">
        <v>72237</v>
      </c>
      <c r="R104" s="38">
        <v>327186</v>
      </c>
      <c r="S104" s="38">
        <v>331380</v>
      </c>
      <c r="T104" s="38">
        <v>59074</v>
      </c>
      <c r="U104" s="38">
        <v>0</v>
      </c>
      <c r="V104" s="38">
        <v>40454</v>
      </c>
      <c r="W104" s="38">
        <v>0</v>
      </c>
      <c r="X104" s="38">
        <v>61768</v>
      </c>
      <c r="Y104" s="38">
        <v>38569</v>
      </c>
      <c r="Z104" s="38">
        <v>0</v>
      </c>
      <c r="AA104" s="38">
        <v>0</v>
      </c>
      <c r="AB104" s="38">
        <v>388948</v>
      </c>
      <c r="AC104" s="38">
        <v>332634</v>
      </c>
      <c r="AD104" s="38">
        <v>1026963</v>
      </c>
      <c r="AE104" s="38">
        <v>0</v>
      </c>
      <c r="AF104" s="38">
        <v>296130</v>
      </c>
      <c r="AG104" s="38">
        <v>11068</v>
      </c>
      <c r="AH104" s="38">
        <v>0</v>
      </c>
      <c r="AI104" s="38">
        <v>0</v>
      </c>
      <c r="AJ104" s="38">
        <v>317860</v>
      </c>
      <c r="AK104" s="38">
        <v>663249</v>
      </c>
      <c r="AL104" s="38">
        <v>572610</v>
      </c>
      <c r="AM104" s="38">
        <v>79300</v>
      </c>
      <c r="AN104" s="38">
        <v>36522</v>
      </c>
      <c r="AO104" s="38">
        <v>91153</v>
      </c>
      <c r="AP104" s="38">
        <v>280000</v>
      </c>
      <c r="AQ104" s="38">
        <v>810989</v>
      </c>
      <c r="AR104" s="38">
        <v>273227</v>
      </c>
      <c r="AS104" s="38">
        <v>8359896</v>
      </c>
      <c r="AT104" s="38">
        <v>92727</v>
      </c>
      <c r="AU104" s="38">
        <v>214357</v>
      </c>
      <c r="AV104" s="38">
        <v>226981</v>
      </c>
      <c r="AW104" s="38">
        <v>148564</v>
      </c>
      <c r="AX104" s="38">
        <v>2904542</v>
      </c>
      <c r="AY104" s="38">
        <v>0</v>
      </c>
      <c r="AZ104" s="38">
        <v>3205156</v>
      </c>
      <c r="BA104" s="38">
        <v>0</v>
      </c>
      <c r="BB104" s="38">
        <v>1820246</v>
      </c>
      <c r="BC104" s="38">
        <v>938144</v>
      </c>
      <c r="BD104" s="38">
        <v>325999</v>
      </c>
      <c r="BE104" s="38">
        <v>231594</v>
      </c>
      <c r="BF104" s="38">
        <v>603254</v>
      </c>
      <c r="BG104" s="38">
        <v>0</v>
      </c>
      <c r="BH104" s="38">
        <v>759461</v>
      </c>
      <c r="BI104" s="38">
        <v>710690</v>
      </c>
      <c r="BJ104" s="38">
        <v>281764</v>
      </c>
      <c r="BK104" s="38">
        <v>0</v>
      </c>
      <c r="BL104" s="38">
        <v>22067</v>
      </c>
      <c r="BM104" s="38">
        <v>76881</v>
      </c>
      <c r="BN104" s="38">
        <v>1565839</v>
      </c>
      <c r="BO104" s="38">
        <v>0</v>
      </c>
      <c r="BP104" s="38">
        <v>0</v>
      </c>
      <c r="BQ104" s="39">
        <v>53747</v>
      </c>
      <c r="BR104" s="40">
        <f t="shared" si="1"/>
        <v>35530387</v>
      </c>
    </row>
    <row r="105" spans="1:70">
      <c r="A105" s="35"/>
      <c r="B105" s="36">
        <v>656</v>
      </c>
      <c r="C105" s="37" t="s">
        <v>227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38">
        <v>0</v>
      </c>
      <c r="Z105" s="38">
        <v>0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0</v>
      </c>
      <c r="AL105" s="38">
        <v>0</v>
      </c>
      <c r="AM105" s="38">
        <v>13200</v>
      </c>
      <c r="AN105" s="38">
        <v>0</v>
      </c>
      <c r="AO105" s="38">
        <v>0</v>
      </c>
      <c r="AP105" s="38">
        <v>0</v>
      </c>
      <c r="AQ105" s="38">
        <v>0</v>
      </c>
      <c r="AR105" s="38">
        <v>0</v>
      </c>
      <c r="AS105" s="38">
        <v>0</v>
      </c>
      <c r="AT105" s="38">
        <v>0</v>
      </c>
      <c r="AU105" s="38">
        <v>0</v>
      </c>
      <c r="AV105" s="38">
        <v>0</v>
      </c>
      <c r="AW105" s="38">
        <v>0</v>
      </c>
      <c r="AX105" s="38">
        <v>0</v>
      </c>
      <c r="AY105" s="38">
        <v>0</v>
      </c>
      <c r="AZ105" s="38">
        <v>0</v>
      </c>
      <c r="BA105" s="38">
        <v>0</v>
      </c>
      <c r="BB105" s="38">
        <v>0</v>
      </c>
      <c r="BC105" s="38">
        <v>0</v>
      </c>
      <c r="BD105" s="38">
        <v>0</v>
      </c>
      <c r="BE105" s="38">
        <v>0</v>
      </c>
      <c r="BF105" s="38">
        <v>0</v>
      </c>
      <c r="BG105" s="38">
        <v>0</v>
      </c>
      <c r="BH105" s="38">
        <v>0</v>
      </c>
      <c r="BI105" s="38">
        <v>0</v>
      </c>
      <c r="BJ105" s="38">
        <v>0</v>
      </c>
      <c r="BK105" s="38">
        <v>0</v>
      </c>
      <c r="BL105" s="38">
        <v>0</v>
      </c>
      <c r="BM105" s="38">
        <v>22</v>
      </c>
      <c r="BN105" s="38">
        <v>0</v>
      </c>
      <c r="BO105" s="38">
        <v>0</v>
      </c>
      <c r="BP105" s="38">
        <v>0</v>
      </c>
      <c r="BQ105" s="39">
        <v>0</v>
      </c>
      <c r="BR105" s="40">
        <f t="shared" si="1"/>
        <v>13222</v>
      </c>
    </row>
    <row r="106" spans="1:70">
      <c r="A106" s="35"/>
      <c r="B106" s="36">
        <v>658</v>
      </c>
      <c r="C106" s="37" t="s">
        <v>228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38">
        <v>0</v>
      </c>
      <c r="Z106" s="38">
        <v>0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0</v>
      </c>
      <c r="AL106" s="38">
        <v>0</v>
      </c>
      <c r="AM106" s="38">
        <v>0</v>
      </c>
      <c r="AN106" s="38">
        <v>0</v>
      </c>
      <c r="AO106" s="38">
        <v>0</v>
      </c>
      <c r="AP106" s="38">
        <v>0</v>
      </c>
      <c r="AQ106" s="38">
        <v>0</v>
      </c>
      <c r="AR106" s="38">
        <v>14720</v>
      </c>
      <c r="AS106" s="38">
        <v>0</v>
      </c>
      <c r="AT106" s="38">
        <v>0</v>
      </c>
      <c r="AU106" s="38">
        <v>0</v>
      </c>
      <c r="AV106" s="38">
        <v>0</v>
      </c>
      <c r="AW106" s="38">
        <v>0</v>
      </c>
      <c r="AX106" s="38">
        <v>0</v>
      </c>
      <c r="AY106" s="38">
        <v>0</v>
      </c>
      <c r="AZ106" s="38">
        <v>0</v>
      </c>
      <c r="BA106" s="38">
        <v>0</v>
      </c>
      <c r="BB106" s="38">
        <v>0</v>
      </c>
      <c r="BC106" s="38">
        <v>0</v>
      </c>
      <c r="BD106" s="38">
        <v>0</v>
      </c>
      <c r="BE106" s="38">
        <v>0</v>
      </c>
      <c r="BF106" s="38">
        <v>0</v>
      </c>
      <c r="BG106" s="38">
        <v>0</v>
      </c>
      <c r="BH106" s="38">
        <v>0</v>
      </c>
      <c r="BI106" s="38">
        <v>0</v>
      </c>
      <c r="BJ106" s="38">
        <v>0</v>
      </c>
      <c r="BK106" s="38">
        <v>0</v>
      </c>
      <c r="BL106" s="38">
        <v>0</v>
      </c>
      <c r="BM106" s="38">
        <v>0</v>
      </c>
      <c r="BN106" s="38">
        <v>0</v>
      </c>
      <c r="BO106" s="38">
        <v>0</v>
      </c>
      <c r="BP106" s="38">
        <v>0</v>
      </c>
      <c r="BQ106" s="39">
        <v>0</v>
      </c>
      <c r="BR106" s="40">
        <f t="shared" si="1"/>
        <v>14720</v>
      </c>
    </row>
    <row r="107" spans="1:70">
      <c r="A107" s="35"/>
      <c r="B107" s="36">
        <v>661</v>
      </c>
      <c r="C107" s="37" t="s">
        <v>229</v>
      </c>
      <c r="D107" s="38">
        <v>0</v>
      </c>
      <c r="E107" s="38">
        <v>0</v>
      </c>
      <c r="F107" s="38">
        <v>0</v>
      </c>
      <c r="G107" s="38">
        <v>0</v>
      </c>
      <c r="H107" s="38">
        <v>186011</v>
      </c>
      <c r="I107" s="38">
        <v>38000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 s="38">
        <v>0</v>
      </c>
      <c r="V107" s="38">
        <v>0</v>
      </c>
      <c r="W107" s="38">
        <v>0</v>
      </c>
      <c r="X107" s="38">
        <v>0</v>
      </c>
      <c r="Y107" s="38">
        <v>0</v>
      </c>
      <c r="Z107" s="38">
        <v>0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0</v>
      </c>
      <c r="AL107" s="38">
        <v>0</v>
      </c>
      <c r="AM107" s="38">
        <v>0</v>
      </c>
      <c r="AN107" s="38">
        <v>0</v>
      </c>
      <c r="AO107" s="38">
        <v>0</v>
      </c>
      <c r="AP107" s="38">
        <v>0</v>
      </c>
      <c r="AQ107" s="38">
        <v>0</v>
      </c>
      <c r="AR107" s="38">
        <v>0</v>
      </c>
      <c r="AS107" s="38">
        <v>0</v>
      </c>
      <c r="AT107" s="38">
        <v>0</v>
      </c>
      <c r="AU107" s="38">
        <v>0</v>
      </c>
      <c r="AV107" s="38">
        <v>0</v>
      </c>
      <c r="AW107" s="38">
        <v>0</v>
      </c>
      <c r="AX107" s="38">
        <v>0</v>
      </c>
      <c r="AY107" s="38">
        <v>0</v>
      </c>
      <c r="AZ107" s="38">
        <v>0</v>
      </c>
      <c r="BA107" s="38">
        <v>0</v>
      </c>
      <c r="BB107" s="38">
        <v>0</v>
      </c>
      <c r="BC107" s="38">
        <v>0</v>
      </c>
      <c r="BD107" s="38">
        <v>0</v>
      </c>
      <c r="BE107" s="38">
        <v>0</v>
      </c>
      <c r="BF107" s="38">
        <v>0</v>
      </c>
      <c r="BG107" s="38">
        <v>0</v>
      </c>
      <c r="BH107" s="38">
        <v>0</v>
      </c>
      <c r="BI107" s="38">
        <v>0</v>
      </c>
      <c r="BJ107" s="38">
        <v>0</v>
      </c>
      <c r="BK107" s="38">
        <v>0</v>
      </c>
      <c r="BL107" s="38">
        <v>0</v>
      </c>
      <c r="BM107" s="38">
        <v>0</v>
      </c>
      <c r="BN107" s="38">
        <v>0</v>
      </c>
      <c r="BO107" s="38">
        <v>0</v>
      </c>
      <c r="BP107" s="38">
        <v>0</v>
      </c>
      <c r="BQ107" s="39">
        <v>0</v>
      </c>
      <c r="BR107" s="40">
        <f t="shared" si="1"/>
        <v>224011</v>
      </c>
    </row>
    <row r="108" spans="1:70">
      <c r="A108" s="35"/>
      <c r="B108" s="36">
        <v>662</v>
      </c>
      <c r="C108" s="37" t="s">
        <v>230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v>0</v>
      </c>
      <c r="Z108" s="38">
        <v>0</v>
      </c>
      <c r="AA108" s="38">
        <v>0</v>
      </c>
      <c r="AB108" s="38">
        <v>0</v>
      </c>
      <c r="AC108" s="38">
        <v>0</v>
      </c>
      <c r="AD108" s="38">
        <v>236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136157</v>
      </c>
      <c r="AL108" s="38">
        <v>127413</v>
      </c>
      <c r="AM108" s="38">
        <v>0</v>
      </c>
      <c r="AN108" s="38">
        <v>0</v>
      </c>
      <c r="AO108" s="38">
        <v>0</v>
      </c>
      <c r="AP108" s="38">
        <v>0</v>
      </c>
      <c r="AQ108" s="38">
        <v>0</v>
      </c>
      <c r="AR108" s="38">
        <v>5119</v>
      </c>
      <c r="AS108" s="38">
        <v>0</v>
      </c>
      <c r="AT108" s="38">
        <v>0</v>
      </c>
      <c r="AU108" s="38">
        <v>0</v>
      </c>
      <c r="AV108" s="38">
        <v>0</v>
      </c>
      <c r="AW108" s="38">
        <v>0</v>
      </c>
      <c r="AX108" s="38">
        <v>0</v>
      </c>
      <c r="AY108" s="38">
        <v>0</v>
      </c>
      <c r="AZ108" s="38">
        <v>0</v>
      </c>
      <c r="BA108" s="38">
        <v>0</v>
      </c>
      <c r="BB108" s="38">
        <v>0</v>
      </c>
      <c r="BC108" s="38">
        <v>0</v>
      </c>
      <c r="BD108" s="38">
        <v>0</v>
      </c>
      <c r="BE108" s="38">
        <v>0</v>
      </c>
      <c r="BF108" s="38">
        <v>0</v>
      </c>
      <c r="BG108" s="38">
        <v>0</v>
      </c>
      <c r="BH108" s="38">
        <v>0</v>
      </c>
      <c r="BI108" s="38">
        <v>0</v>
      </c>
      <c r="BJ108" s="38">
        <v>0</v>
      </c>
      <c r="BK108" s="38">
        <v>0</v>
      </c>
      <c r="BL108" s="38">
        <v>0</v>
      </c>
      <c r="BM108" s="38">
        <v>0</v>
      </c>
      <c r="BN108" s="38">
        <v>0</v>
      </c>
      <c r="BO108" s="38">
        <v>0</v>
      </c>
      <c r="BP108" s="38">
        <v>0</v>
      </c>
      <c r="BQ108" s="39">
        <v>0</v>
      </c>
      <c r="BR108" s="40">
        <f t="shared" si="1"/>
        <v>268925</v>
      </c>
    </row>
    <row r="109" spans="1:70">
      <c r="A109" s="35"/>
      <c r="B109" s="36">
        <v>663</v>
      </c>
      <c r="C109" s="37" t="s">
        <v>231</v>
      </c>
      <c r="D109" s="38">
        <v>125607</v>
      </c>
      <c r="E109" s="38">
        <v>0</v>
      </c>
      <c r="F109" s="38">
        <v>0</v>
      </c>
      <c r="G109" s="38">
        <v>11229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  <c r="V109" s="38">
        <v>0</v>
      </c>
      <c r="W109" s="38">
        <v>0</v>
      </c>
      <c r="X109" s="38">
        <v>0</v>
      </c>
      <c r="Y109" s="38">
        <v>0</v>
      </c>
      <c r="Z109" s="38">
        <v>0</v>
      </c>
      <c r="AA109" s="38">
        <v>0</v>
      </c>
      <c r="AB109" s="38">
        <v>0</v>
      </c>
      <c r="AC109" s="38">
        <v>105639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1013372</v>
      </c>
      <c r="AL109" s="38">
        <v>0</v>
      </c>
      <c r="AM109" s="38">
        <v>0</v>
      </c>
      <c r="AN109" s="38">
        <v>0</v>
      </c>
      <c r="AO109" s="38">
        <v>0</v>
      </c>
      <c r="AP109" s="38">
        <v>0</v>
      </c>
      <c r="AQ109" s="38">
        <v>0</v>
      </c>
      <c r="AR109" s="38">
        <v>0</v>
      </c>
      <c r="AS109" s="38">
        <v>1222876</v>
      </c>
      <c r="AT109" s="38">
        <v>0</v>
      </c>
      <c r="AU109" s="38">
        <v>0</v>
      </c>
      <c r="AV109" s="38">
        <v>0</v>
      </c>
      <c r="AW109" s="38">
        <v>0</v>
      </c>
      <c r="AX109" s="38">
        <v>0</v>
      </c>
      <c r="AY109" s="38">
        <v>0</v>
      </c>
      <c r="AZ109" s="38">
        <v>0</v>
      </c>
      <c r="BA109" s="38">
        <v>0</v>
      </c>
      <c r="BB109" s="38">
        <v>0</v>
      </c>
      <c r="BC109" s="38">
        <v>0</v>
      </c>
      <c r="BD109" s="38">
        <v>0</v>
      </c>
      <c r="BE109" s="38">
        <v>0</v>
      </c>
      <c r="BF109" s="38">
        <v>0</v>
      </c>
      <c r="BG109" s="38">
        <v>0</v>
      </c>
      <c r="BH109" s="38">
        <v>0</v>
      </c>
      <c r="BI109" s="38">
        <v>0</v>
      </c>
      <c r="BJ109" s="38">
        <v>0</v>
      </c>
      <c r="BK109" s="38">
        <v>0</v>
      </c>
      <c r="BL109" s="38">
        <v>0</v>
      </c>
      <c r="BM109" s="38">
        <v>0</v>
      </c>
      <c r="BN109" s="38">
        <v>0</v>
      </c>
      <c r="BO109" s="38">
        <v>0</v>
      </c>
      <c r="BP109" s="38">
        <v>0</v>
      </c>
      <c r="BQ109" s="39">
        <v>0</v>
      </c>
      <c r="BR109" s="40">
        <f t="shared" si="1"/>
        <v>2478723</v>
      </c>
    </row>
    <row r="110" spans="1:70">
      <c r="A110" s="35"/>
      <c r="B110" s="36">
        <v>664</v>
      </c>
      <c r="C110" s="37" t="s">
        <v>232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44805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180617</v>
      </c>
      <c r="S110" s="38">
        <v>0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38">
        <v>0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392388</v>
      </c>
      <c r="AL110" s="38">
        <v>0</v>
      </c>
      <c r="AM110" s="38">
        <v>0</v>
      </c>
      <c r="AN110" s="38">
        <v>0</v>
      </c>
      <c r="AO110" s="38">
        <v>0</v>
      </c>
      <c r="AP110" s="38">
        <v>0</v>
      </c>
      <c r="AQ110" s="38">
        <v>527</v>
      </c>
      <c r="AR110" s="38">
        <v>93052</v>
      </c>
      <c r="AS110" s="38">
        <v>181934</v>
      </c>
      <c r="AT110" s="38">
        <v>0</v>
      </c>
      <c r="AU110" s="38">
        <v>0</v>
      </c>
      <c r="AV110" s="38">
        <v>22445</v>
      </c>
      <c r="AW110" s="38">
        <v>0</v>
      </c>
      <c r="AX110" s="38">
        <v>119837</v>
      </c>
      <c r="AY110" s="38">
        <v>0</v>
      </c>
      <c r="AZ110" s="38">
        <v>0</v>
      </c>
      <c r="BA110" s="38">
        <v>0</v>
      </c>
      <c r="BB110" s="38">
        <v>0</v>
      </c>
      <c r="BC110" s="38">
        <v>0</v>
      </c>
      <c r="BD110" s="38">
        <v>0</v>
      </c>
      <c r="BE110" s="38">
        <v>0</v>
      </c>
      <c r="BF110" s="38">
        <v>0</v>
      </c>
      <c r="BG110" s="38">
        <v>0</v>
      </c>
      <c r="BH110" s="38">
        <v>0</v>
      </c>
      <c r="BI110" s="38">
        <v>0</v>
      </c>
      <c r="BJ110" s="38">
        <v>0</v>
      </c>
      <c r="BK110" s="38">
        <v>0</v>
      </c>
      <c r="BL110" s="38">
        <v>0</v>
      </c>
      <c r="BM110" s="38">
        <v>0</v>
      </c>
      <c r="BN110" s="38">
        <v>0</v>
      </c>
      <c r="BO110" s="38">
        <v>0</v>
      </c>
      <c r="BP110" s="38">
        <v>0</v>
      </c>
      <c r="BQ110" s="39">
        <v>0</v>
      </c>
      <c r="BR110" s="40">
        <f t="shared" si="1"/>
        <v>1035605</v>
      </c>
    </row>
    <row r="111" spans="1:70">
      <c r="A111" s="35"/>
      <c r="B111" s="36">
        <v>665</v>
      </c>
      <c r="C111" s="37" t="s">
        <v>233</v>
      </c>
      <c r="D111" s="38">
        <v>0</v>
      </c>
      <c r="E111" s="38">
        <v>0</v>
      </c>
      <c r="F111" s="38">
        <v>0</v>
      </c>
      <c r="G111" s="38">
        <v>6900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0</v>
      </c>
      <c r="AL111" s="38">
        <v>0</v>
      </c>
      <c r="AM111" s="38">
        <v>0</v>
      </c>
      <c r="AN111" s="38">
        <v>0</v>
      </c>
      <c r="AO111" s="38">
        <v>0</v>
      </c>
      <c r="AP111" s="38">
        <v>0</v>
      </c>
      <c r="AQ111" s="38">
        <v>0</v>
      </c>
      <c r="AR111" s="38">
        <v>0</v>
      </c>
      <c r="AS111" s="38">
        <v>0</v>
      </c>
      <c r="AT111" s="38">
        <v>0</v>
      </c>
      <c r="AU111" s="38">
        <v>0</v>
      </c>
      <c r="AV111" s="38">
        <v>0</v>
      </c>
      <c r="AW111" s="38">
        <v>0</v>
      </c>
      <c r="AX111" s="38">
        <v>0</v>
      </c>
      <c r="AY111" s="38">
        <v>0</v>
      </c>
      <c r="AZ111" s="38">
        <v>0</v>
      </c>
      <c r="BA111" s="38">
        <v>0</v>
      </c>
      <c r="BB111" s="38">
        <v>0</v>
      </c>
      <c r="BC111" s="38">
        <v>0</v>
      </c>
      <c r="BD111" s="38">
        <v>4999</v>
      </c>
      <c r="BE111" s="38">
        <v>0</v>
      </c>
      <c r="BF111" s="38">
        <v>0</v>
      </c>
      <c r="BG111" s="38">
        <v>0</v>
      </c>
      <c r="BH111" s="38">
        <v>0</v>
      </c>
      <c r="BI111" s="38">
        <v>0</v>
      </c>
      <c r="BJ111" s="38">
        <v>0</v>
      </c>
      <c r="BK111" s="38">
        <v>0</v>
      </c>
      <c r="BL111" s="38">
        <v>0</v>
      </c>
      <c r="BM111" s="38">
        <v>0</v>
      </c>
      <c r="BN111" s="38">
        <v>0</v>
      </c>
      <c r="BO111" s="38">
        <v>0</v>
      </c>
      <c r="BP111" s="38">
        <v>0</v>
      </c>
      <c r="BQ111" s="39">
        <v>0</v>
      </c>
      <c r="BR111" s="40">
        <f t="shared" si="1"/>
        <v>11899</v>
      </c>
    </row>
    <row r="112" spans="1:70">
      <c r="A112" s="35"/>
      <c r="B112" s="36">
        <v>666</v>
      </c>
      <c r="C112" s="37" t="s">
        <v>234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38">
        <v>0</v>
      </c>
      <c r="Z112" s="38">
        <v>0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0</v>
      </c>
      <c r="AL112" s="38">
        <v>0</v>
      </c>
      <c r="AM112" s="38">
        <v>0</v>
      </c>
      <c r="AN112" s="38">
        <v>0</v>
      </c>
      <c r="AO112" s="38">
        <v>0</v>
      </c>
      <c r="AP112" s="38">
        <v>0</v>
      </c>
      <c r="AQ112" s="38">
        <v>0</v>
      </c>
      <c r="AR112" s="38">
        <v>0</v>
      </c>
      <c r="AS112" s="38">
        <v>280970</v>
      </c>
      <c r="AT112" s="38">
        <v>0</v>
      </c>
      <c r="AU112" s="38">
        <v>0</v>
      </c>
      <c r="AV112" s="38">
        <v>0</v>
      </c>
      <c r="AW112" s="38">
        <v>0</v>
      </c>
      <c r="AX112" s="38">
        <v>0</v>
      </c>
      <c r="AY112" s="38">
        <v>0</v>
      </c>
      <c r="AZ112" s="38">
        <v>0</v>
      </c>
      <c r="BA112" s="38">
        <v>0</v>
      </c>
      <c r="BB112" s="38">
        <v>0</v>
      </c>
      <c r="BC112" s="38">
        <v>0</v>
      </c>
      <c r="BD112" s="38">
        <v>0</v>
      </c>
      <c r="BE112" s="38">
        <v>0</v>
      </c>
      <c r="BF112" s="38">
        <v>0</v>
      </c>
      <c r="BG112" s="38">
        <v>0</v>
      </c>
      <c r="BH112" s="38">
        <v>0</v>
      </c>
      <c r="BI112" s="38">
        <v>0</v>
      </c>
      <c r="BJ112" s="38">
        <v>0</v>
      </c>
      <c r="BK112" s="38">
        <v>0</v>
      </c>
      <c r="BL112" s="38">
        <v>0</v>
      </c>
      <c r="BM112" s="38">
        <v>0</v>
      </c>
      <c r="BN112" s="38">
        <v>0</v>
      </c>
      <c r="BO112" s="38">
        <v>0</v>
      </c>
      <c r="BP112" s="38">
        <v>0</v>
      </c>
      <c r="BQ112" s="39">
        <v>0</v>
      </c>
      <c r="BR112" s="40">
        <f t="shared" si="1"/>
        <v>280970</v>
      </c>
    </row>
    <row r="113" spans="1:70">
      <c r="A113" s="35"/>
      <c r="B113" s="36">
        <v>667</v>
      </c>
      <c r="C113" s="37" t="s">
        <v>235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>
        <v>0</v>
      </c>
      <c r="V113" s="38">
        <v>0</v>
      </c>
      <c r="W113" s="38">
        <v>0</v>
      </c>
      <c r="X113" s="38">
        <v>0</v>
      </c>
      <c r="Y113" s="38">
        <v>0</v>
      </c>
      <c r="Z113" s="38">
        <v>0</v>
      </c>
      <c r="AA113" s="38">
        <v>0</v>
      </c>
      <c r="AB113" s="38">
        <v>0</v>
      </c>
      <c r="AC113" s="38">
        <v>0</v>
      </c>
      <c r="AD113" s="38">
        <v>1995700</v>
      </c>
      <c r="AE113" s="38">
        <v>0</v>
      </c>
      <c r="AF113" s="38">
        <v>95021</v>
      </c>
      <c r="AG113" s="38">
        <v>0</v>
      </c>
      <c r="AH113" s="38">
        <v>0</v>
      </c>
      <c r="AI113" s="38">
        <v>0</v>
      </c>
      <c r="AJ113" s="38">
        <v>0</v>
      </c>
      <c r="AK113" s="38">
        <v>0</v>
      </c>
      <c r="AL113" s="38">
        <v>0</v>
      </c>
      <c r="AM113" s="38">
        <v>0</v>
      </c>
      <c r="AN113" s="38">
        <v>0</v>
      </c>
      <c r="AO113" s="38">
        <v>0</v>
      </c>
      <c r="AP113" s="38">
        <v>0</v>
      </c>
      <c r="AQ113" s="38">
        <v>0</v>
      </c>
      <c r="AR113" s="38">
        <v>0</v>
      </c>
      <c r="AS113" s="38">
        <v>0</v>
      </c>
      <c r="AT113" s="38">
        <v>0</v>
      </c>
      <c r="AU113" s="38">
        <v>0</v>
      </c>
      <c r="AV113" s="38">
        <v>0</v>
      </c>
      <c r="AW113" s="38">
        <v>0</v>
      </c>
      <c r="AX113" s="38">
        <v>0</v>
      </c>
      <c r="AY113" s="38">
        <v>138304</v>
      </c>
      <c r="AZ113" s="38">
        <v>0</v>
      </c>
      <c r="BA113" s="38">
        <v>0</v>
      </c>
      <c r="BB113" s="38">
        <v>0</v>
      </c>
      <c r="BC113" s="38">
        <v>0</v>
      </c>
      <c r="BD113" s="38">
        <v>0</v>
      </c>
      <c r="BE113" s="38">
        <v>0</v>
      </c>
      <c r="BF113" s="38">
        <v>0</v>
      </c>
      <c r="BG113" s="38">
        <v>59596</v>
      </c>
      <c r="BH113" s="38">
        <v>0</v>
      </c>
      <c r="BI113" s="38">
        <v>0</v>
      </c>
      <c r="BJ113" s="38">
        <v>0</v>
      </c>
      <c r="BK113" s="38">
        <v>0</v>
      </c>
      <c r="BL113" s="38">
        <v>0</v>
      </c>
      <c r="BM113" s="38">
        <v>0</v>
      </c>
      <c r="BN113" s="38">
        <v>0</v>
      </c>
      <c r="BO113" s="38">
        <v>0</v>
      </c>
      <c r="BP113" s="38">
        <v>0</v>
      </c>
      <c r="BQ113" s="39">
        <v>0</v>
      </c>
      <c r="BR113" s="40">
        <f t="shared" si="1"/>
        <v>2288621</v>
      </c>
    </row>
    <row r="114" spans="1:70">
      <c r="A114" s="35"/>
      <c r="B114" s="36">
        <v>669</v>
      </c>
      <c r="C114" s="37" t="s">
        <v>236</v>
      </c>
      <c r="D114" s="38">
        <v>349498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38">
        <v>0</v>
      </c>
      <c r="Z114" s="38">
        <v>0</v>
      </c>
      <c r="AA114" s="38">
        <v>0</v>
      </c>
      <c r="AB114" s="38">
        <v>0</v>
      </c>
      <c r="AC114" s="38">
        <v>0</v>
      </c>
      <c r="AD114" s="38">
        <v>371882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0</v>
      </c>
      <c r="AL114" s="38">
        <v>0</v>
      </c>
      <c r="AM114" s="38">
        <v>55050</v>
      </c>
      <c r="AN114" s="38">
        <v>0</v>
      </c>
      <c r="AO114" s="38">
        <v>0</v>
      </c>
      <c r="AP114" s="38">
        <v>0</v>
      </c>
      <c r="AQ114" s="38">
        <v>61</v>
      </c>
      <c r="AR114" s="38">
        <v>39721</v>
      </c>
      <c r="AS114" s="38">
        <v>261515</v>
      </c>
      <c r="AT114" s="38">
        <v>0</v>
      </c>
      <c r="AU114" s="38">
        <v>7220</v>
      </c>
      <c r="AV114" s="38">
        <v>162613</v>
      </c>
      <c r="AW114" s="38">
        <v>0</v>
      </c>
      <c r="AX114" s="38">
        <v>0</v>
      </c>
      <c r="AY114" s="38">
        <v>102467</v>
      </c>
      <c r="AZ114" s="38">
        <v>0</v>
      </c>
      <c r="BA114" s="38">
        <v>0</v>
      </c>
      <c r="BB114" s="38">
        <v>0</v>
      </c>
      <c r="BC114" s="38">
        <v>0</v>
      </c>
      <c r="BD114" s="38">
        <v>0</v>
      </c>
      <c r="BE114" s="38">
        <v>107149</v>
      </c>
      <c r="BF114" s="38">
        <v>0</v>
      </c>
      <c r="BG114" s="38">
        <v>244010</v>
      </c>
      <c r="BH114" s="38">
        <v>0</v>
      </c>
      <c r="BI114" s="38">
        <v>0</v>
      </c>
      <c r="BJ114" s="38">
        <v>0</v>
      </c>
      <c r="BK114" s="38">
        <v>0</v>
      </c>
      <c r="BL114" s="38">
        <v>0</v>
      </c>
      <c r="BM114" s="38">
        <v>0</v>
      </c>
      <c r="BN114" s="38">
        <v>0</v>
      </c>
      <c r="BO114" s="38">
        <v>0</v>
      </c>
      <c r="BP114" s="38">
        <v>0</v>
      </c>
      <c r="BQ114" s="39">
        <v>0</v>
      </c>
      <c r="BR114" s="40">
        <f t="shared" si="1"/>
        <v>1701186</v>
      </c>
    </row>
    <row r="115" spans="1:70">
      <c r="A115" s="35"/>
      <c r="B115" s="36">
        <v>671</v>
      </c>
      <c r="C115" s="37" t="s">
        <v>237</v>
      </c>
      <c r="D115" s="38">
        <v>49572</v>
      </c>
      <c r="E115" s="38">
        <v>0</v>
      </c>
      <c r="F115" s="38">
        <v>0</v>
      </c>
      <c r="G115" s="38">
        <v>0</v>
      </c>
      <c r="H115" s="38">
        <v>221437</v>
      </c>
      <c r="I115" s="38">
        <v>172000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0</v>
      </c>
      <c r="X115" s="38">
        <v>0</v>
      </c>
      <c r="Y115" s="38">
        <v>0</v>
      </c>
      <c r="Z115" s="38">
        <v>0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0</v>
      </c>
      <c r="AL115" s="38">
        <v>0</v>
      </c>
      <c r="AM115" s="38">
        <v>0</v>
      </c>
      <c r="AN115" s="38">
        <v>0</v>
      </c>
      <c r="AO115" s="38">
        <v>0</v>
      </c>
      <c r="AP115" s="38">
        <v>0</v>
      </c>
      <c r="AQ115" s="38">
        <v>0</v>
      </c>
      <c r="AR115" s="38">
        <v>197465</v>
      </c>
      <c r="AS115" s="38">
        <v>0</v>
      </c>
      <c r="AT115" s="38">
        <v>0</v>
      </c>
      <c r="AU115" s="38">
        <v>0</v>
      </c>
      <c r="AV115" s="38">
        <v>83896</v>
      </c>
      <c r="AW115" s="38">
        <v>12050</v>
      </c>
      <c r="AX115" s="38">
        <v>588664</v>
      </c>
      <c r="AY115" s="38">
        <v>122005</v>
      </c>
      <c r="AZ115" s="38">
        <v>0</v>
      </c>
      <c r="BA115" s="38">
        <v>0</v>
      </c>
      <c r="BB115" s="38">
        <v>414609</v>
      </c>
      <c r="BC115" s="38">
        <v>236950</v>
      </c>
      <c r="BD115" s="38">
        <v>0</v>
      </c>
      <c r="BE115" s="38">
        <v>957</v>
      </c>
      <c r="BF115" s="38">
        <v>0</v>
      </c>
      <c r="BG115" s="38">
        <v>0</v>
      </c>
      <c r="BH115" s="38">
        <v>0</v>
      </c>
      <c r="BI115" s="38">
        <v>0</v>
      </c>
      <c r="BJ115" s="38">
        <v>86054</v>
      </c>
      <c r="BK115" s="38">
        <v>8500</v>
      </c>
      <c r="BL115" s="38">
        <v>0</v>
      </c>
      <c r="BM115" s="38">
        <v>0</v>
      </c>
      <c r="BN115" s="38">
        <v>0</v>
      </c>
      <c r="BO115" s="38">
        <v>0</v>
      </c>
      <c r="BP115" s="38">
        <v>0</v>
      </c>
      <c r="BQ115" s="39">
        <v>10519</v>
      </c>
      <c r="BR115" s="40">
        <f t="shared" si="1"/>
        <v>2204678</v>
      </c>
    </row>
    <row r="116" spans="1:70">
      <c r="A116" s="35"/>
      <c r="B116" s="36">
        <v>674</v>
      </c>
      <c r="C116" s="37" t="s">
        <v>238</v>
      </c>
      <c r="D116" s="38">
        <v>233768</v>
      </c>
      <c r="E116" s="38">
        <v>0</v>
      </c>
      <c r="F116" s="38">
        <v>109851</v>
      </c>
      <c r="G116" s="38">
        <v>37743</v>
      </c>
      <c r="H116" s="38">
        <v>422228</v>
      </c>
      <c r="I116" s="38">
        <v>1997000</v>
      </c>
      <c r="J116" s="38">
        <v>13876</v>
      </c>
      <c r="K116" s="38">
        <v>106075</v>
      </c>
      <c r="L116" s="38">
        <v>155943</v>
      </c>
      <c r="M116" s="38">
        <v>71937</v>
      </c>
      <c r="N116" s="38">
        <v>240938</v>
      </c>
      <c r="O116" s="38">
        <v>33590</v>
      </c>
      <c r="P116" s="38">
        <v>0</v>
      </c>
      <c r="Q116" s="38">
        <v>30671</v>
      </c>
      <c r="R116" s="38">
        <v>1358631</v>
      </c>
      <c r="S116" s="38">
        <v>83936</v>
      </c>
      <c r="T116" s="38">
        <v>11469</v>
      </c>
      <c r="U116" s="38">
        <v>65277</v>
      </c>
      <c r="V116" s="38">
        <v>6402</v>
      </c>
      <c r="W116" s="38">
        <v>0</v>
      </c>
      <c r="X116" s="38">
        <v>21836</v>
      </c>
      <c r="Y116" s="38">
        <v>33625</v>
      </c>
      <c r="Z116" s="38">
        <v>0</v>
      </c>
      <c r="AA116" s="38">
        <v>0</v>
      </c>
      <c r="AB116" s="38">
        <v>126642</v>
      </c>
      <c r="AC116" s="38">
        <v>156144</v>
      </c>
      <c r="AD116" s="38">
        <v>1135677</v>
      </c>
      <c r="AE116" s="38">
        <v>0</v>
      </c>
      <c r="AF116" s="38">
        <v>215264</v>
      </c>
      <c r="AG116" s="38">
        <v>58665</v>
      </c>
      <c r="AH116" s="38">
        <v>0</v>
      </c>
      <c r="AI116" s="38">
        <v>0</v>
      </c>
      <c r="AJ116" s="38">
        <v>248787</v>
      </c>
      <c r="AK116" s="38">
        <v>558147</v>
      </c>
      <c r="AL116" s="38">
        <v>500575</v>
      </c>
      <c r="AM116" s="38">
        <v>73852</v>
      </c>
      <c r="AN116" s="38">
        <v>3497</v>
      </c>
      <c r="AO116" s="38">
        <v>261285</v>
      </c>
      <c r="AP116" s="38">
        <v>0</v>
      </c>
      <c r="AQ116" s="38">
        <v>268964</v>
      </c>
      <c r="AR116" s="38">
        <v>115248</v>
      </c>
      <c r="AS116" s="38">
        <v>4613475</v>
      </c>
      <c r="AT116" s="38">
        <v>118210</v>
      </c>
      <c r="AU116" s="38">
        <v>40948</v>
      </c>
      <c r="AV116" s="38">
        <v>102586</v>
      </c>
      <c r="AW116" s="38">
        <v>53055</v>
      </c>
      <c r="AX116" s="38">
        <v>1136461</v>
      </c>
      <c r="AY116" s="38">
        <v>546767</v>
      </c>
      <c r="AZ116" s="38">
        <v>1320809</v>
      </c>
      <c r="BA116" s="38">
        <v>0</v>
      </c>
      <c r="BB116" s="38">
        <v>1607882</v>
      </c>
      <c r="BC116" s="38">
        <v>928555</v>
      </c>
      <c r="BD116" s="38">
        <v>77377</v>
      </c>
      <c r="BE116" s="38">
        <v>20901</v>
      </c>
      <c r="BF116" s="38">
        <v>462720</v>
      </c>
      <c r="BG116" s="38">
        <v>0</v>
      </c>
      <c r="BH116" s="38">
        <v>267264</v>
      </c>
      <c r="BI116" s="38">
        <v>352696</v>
      </c>
      <c r="BJ116" s="38">
        <v>76200</v>
      </c>
      <c r="BK116" s="38">
        <v>0</v>
      </c>
      <c r="BL116" s="38">
        <v>7370</v>
      </c>
      <c r="BM116" s="38">
        <v>12611</v>
      </c>
      <c r="BN116" s="38">
        <v>459246</v>
      </c>
      <c r="BO116" s="38">
        <v>0</v>
      </c>
      <c r="BP116" s="38">
        <v>0</v>
      </c>
      <c r="BQ116" s="39">
        <v>0</v>
      </c>
      <c r="BR116" s="40">
        <f t="shared" si="1"/>
        <v>20962676</v>
      </c>
    </row>
    <row r="117" spans="1:70">
      <c r="A117" s="35"/>
      <c r="B117" s="36">
        <v>675</v>
      </c>
      <c r="C117" s="37" t="s">
        <v>239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1000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8">
        <v>0</v>
      </c>
      <c r="X117" s="38">
        <v>0</v>
      </c>
      <c r="Y117" s="38">
        <v>0</v>
      </c>
      <c r="Z117" s="38">
        <v>0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19380</v>
      </c>
      <c r="AG117" s="38">
        <v>0</v>
      </c>
      <c r="AH117" s="38">
        <v>0</v>
      </c>
      <c r="AI117" s="38">
        <v>0</v>
      </c>
      <c r="AJ117" s="38">
        <v>0</v>
      </c>
      <c r="AK117" s="38">
        <v>0</v>
      </c>
      <c r="AL117" s="38">
        <v>0</v>
      </c>
      <c r="AM117" s="38">
        <v>0</v>
      </c>
      <c r="AN117" s="38">
        <v>0</v>
      </c>
      <c r="AO117" s="38">
        <v>0</v>
      </c>
      <c r="AP117" s="38">
        <v>0</v>
      </c>
      <c r="AQ117" s="38">
        <v>0</v>
      </c>
      <c r="AR117" s="38">
        <v>0</v>
      </c>
      <c r="AS117" s="38">
        <v>0</v>
      </c>
      <c r="AT117" s="38">
        <v>0</v>
      </c>
      <c r="AU117" s="38">
        <v>0</v>
      </c>
      <c r="AV117" s="38">
        <v>0</v>
      </c>
      <c r="AW117" s="38">
        <v>0</v>
      </c>
      <c r="AX117" s="38">
        <v>0</v>
      </c>
      <c r="AY117" s="38">
        <v>0</v>
      </c>
      <c r="AZ117" s="38">
        <v>0</v>
      </c>
      <c r="BA117" s="38">
        <v>0</v>
      </c>
      <c r="BB117" s="38">
        <v>0</v>
      </c>
      <c r="BC117" s="38">
        <v>0</v>
      </c>
      <c r="BD117" s="38">
        <v>0</v>
      </c>
      <c r="BE117" s="38">
        <v>0</v>
      </c>
      <c r="BF117" s="38">
        <v>0</v>
      </c>
      <c r="BG117" s="38">
        <v>0</v>
      </c>
      <c r="BH117" s="38">
        <v>0</v>
      </c>
      <c r="BI117" s="38">
        <v>0</v>
      </c>
      <c r="BJ117" s="38">
        <v>0</v>
      </c>
      <c r="BK117" s="38">
        <v>0</v>
      </c>
      <c r="BL117" s="38">
        <v>0</v>
      </c>
      <c r="BM117" s="38">
        <v>0</v>
      </c>
      <c r="BN117" s="38">
        <v>0</v>
      </c>
      <c r="BO117" s="38">
        <v>0</v>
      </c>
      <c r="BP117" s="38">
        <v>0</v>
      </c>
      <c r="BQ117" s="39">
        <v>0</v>
      </c>
      <c r="BR117" s="40">
        <f t="shared" si="1"/>
        <v>20380</v>
      </c>
    </row>
    <row r="118" spans="1:70">
      <c r="A118" s="35"/>
      <c r="B118" s="36">
        <v>682</v>
      </c>
      <c r="C118" s="37" t="s">
        <v>240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543000</v>
      </c>
      <c r="J118" s="38">
        <v>625</v>
      </c>
      <c r="K118" s="38">
        <v>0</v>
      </c>
      <c r="L118" s="38">
        <v>44636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 s="38">
        <v>8596</v>
      </c>
      <c r="V118" s="38">
        <v>0</v>
      </c>
      <c r="W118" s="38">
        <v>0</v>
      </c>
      <c r="X118" s="38">
        <v>0</v>
      </c>
      <c r="Y118" s="38">
        <v>0</v>
      </c>
      <c r="Z118" s="38">
        <v>0</v>
      </c>
      <c r="AA118" s="38">
        <v>0</v>
      </c>
      <c r="AB118" s="38">
        <v>0</v>
      </c>
      <c r="AC118" s="38">
        <v>0</v>
      </c>
      <c r="AD118" s="38">
        <v>669577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2408</v>
      </c>
      <c r="AL118" s="38">
        <v>0</v>
      </c>
      <c r="AM118" s="38">
        <v>0</v>
      </c>
      <c r="AN118" s="38">
        <v>0</v>
      </c>
      <c r="AO118" s="38">
        <v>0</v>
      </c>
      <c r="AP118" s="38">
        <v>0</v>
      </c>
      <c r="AQ118" s="38">
        <v>105835</v>
      </c>
      <c r="AR118" s="38">
        <v>0</v>
      </c>
      <c r="AS118" s="38">
        <v>0</v>
      </c>
      <c r="AT118" s="38">
        <v>0</v>
      </c>
      <c r="AU118" s="38">
        <v>0</v>
      </c>
      <c r="AV118" s="38">
        <v>0</v>
      </c>
      <c r="AW118" s="38">
        <v>0</v>
      </c>
      <c r="AX118" s="38">
        <v>0</v>
      </c>
      <c r="AY118" s="38">
        <v>0</v>
      </c>
      <c r="AZ118" s="38">
        <v>0</v>
      </c>
      <c r="BA118" s="38">
        <v>46840</v>
      </c>
      <c r="BB118" s="38">
        <v>0</v>
      </c>
      <c r="BC118" s="38">
        <v>0</v>
      </c>
      <c r="BD118" s="38">
        <v>0</v>
      </c>
      <c r="BE118" s="38">
        <v>0</v>
      </c>
      <c r="BF118" s="38">
        <v>0</v>
      </c>
      <c r="BG118" s="38">
        <v>0</v>
      </c>
      <c r="BH118" s="38">
        <v>0</v>
      </c>
      <c r="BI118" s="38">
        <v>0</v>
      </c>
      <c r="BJ118" s="38">
        <v>0</v>
      </c>
      <c r="BK118" s="38">
        <v>0</v>
      </c>
      <c r="BL118" s="38">
        <v>0</v>
      </c>
      <c r="BM118" s="38">
        <v>0</v>
      </c>
      <c r="BN118" s="38">
        <v>0</v>
      </c>
      <c r="BO118" s="38">
        <v>6783</v>
      </c>
      <c r="BP118" s="38">
        <v>0</v>
      </c>
      <c r="BQ118" s="39">
        <v>0</v>
      </c>
      <c r="BR118" s="40">
        <f t="shared" si="1"/>
        <v>1428300</v>
      </c>
    </row>
    <row r="119" spans="1:70">
      <c r="A119" s="35"/>
      <c r="B119" s="36">
        <v>683</v>
      </c>
      <c r="C119" s="37" t="s">
        <v>241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v>8336</v>
      </c>
      <c r="W119" s="38">
        <v>0</v>
      </c>
      <c r="X119" s="38">
        <v>0</v>
      </c>
      <c r="Y119" s="38">
        <v>0</v>
      </c>
      <c r="Z119" s="38">
        <v>0</v>
      </c>
      <c r="AA119" s="38">
        <v>0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133723</v>
      </c>
      <c r="AL119" s="38">
        <v>0</v>
      </c>
      <c r="AM119" s="38">
        <v>0</v>
      </c>
      <c r="AN119" s="38">
        <v>0</v>
      </c>
      <c r="AO119" s="38">
        <v>0</v>
      </c>
      <c r="AP119" s="38">
        <v>4000</v>
      </c>
      <c r="AQ119" s="38">
        <v>0</v>
      </c>
      <c r="AR119" s="38">
        <v>0</v>
      </c>
      <c r="AS119" s="38">
        <v>0</v>
      </c>
      <c r="AT119" s="38">
        <v>0</v>
      </c>
      <c r="AU119" s="38">
        <v>0</v>
      </c>
      <c r="AV119" s="38">
        <v>0</v>
      </c>
      <c r="AW119" s="38">
        <v>0</v>
      </c>
      <c r="AX119" s="38">
        <v>0</v>
      </c>
      <c r="AY119" s="38">
        <v>0</v>
      </c>
      <c r="AZ119" s="38">
        <v>0</v>
      </c>
      <c r="BA119" s="38">
        <v>0</v>
      </c>
      <c r="BB119" s="38">
        <v>0</v>
      </c>
      <c r="BC119" s="38">
        <v>0</v>
      </c>
      <c r="BD119" s="38">
        <v>0</v>
      </c>
      <c r="BE119" s="38">
        <v>0</v>
      </c>
      <c r="BF119" s="38">
        <v>0</v>
      </c>
      <c r="BG119" s="38">
        <v>0</v>
      </c>
      <c r="BH119" s="38">
        <v>0</v>
      </c>
      <c r="BI119" s="38">
        <v>0</v>
      </c>
      <c r="BJ119" s="38">
        <v>0</v>
      </c>
      <c r="BK119" s="38">
        <v>0</v>
      </c>
      <c r="BL119" s="38">
        <v>0</v>
      </c>
      <c r="BM119" s="38">
        <v>0</v>
      </c>
      <c r="BN119" s="38">
        <v>0</v>
      </c>
      <c r="BO119" s="38">
        <v>0</v>
      </c>
      <c r="BP119" s="38">
        <v>0</v>
      </c>
      <c r="BQ119" s="39">
        <v>0</v>
      </c>
      <c r="BR119" s="40">
        <f t="shared" si="1"/>
        <v>146059</v>
      </c>
    </row>
    <row r="120" spans="1:70">
      <c r="A120" s="35"/>
      <c r="B120" s="36">
        <v>684</v>
      </c>
      <c r="C120" s="37" t="s">
        <v>242</v>
      </c>
      <c r="D120" s="38">
        <v>0</v>
      </c>
      <c r="E120" s="38">
        <v>0</v>
      </c>
      <c r="F120" s="38">
        <v>98631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26425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  <c r="X120" s="38">
        <v>0</v>
      </c>
      <c r="Y120" s="38">
        <v>0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0</v>
      </c>
      <c r="AL120" s="38">
        <v>0</v>
      </c>
      <c r="AM120" s="38">
        <v>0</v>
      </c>
      <c r="AN120" s="38">
        <v>0</v>
      </c>
      <c r="AO120" s="38">
        <v>0</v>
      </c>
      <c r="AP120" s="38">
        <v>0</v>
      </c>
      <c r="AQ120" s="38">
        <v>117486</v>
      </c>
      <c r="AR120" s="38">
        <v>0</v>
      </c>
      <c r="AS120" s="38">
        <v>55122</v>
      </c>
      <c r="AT120" s="38">
        <v>0</v>
      </c>
      <c r="AU120" s="38">
        <v>0</v>
      </c>
      <c r="AV120" s="38">
        <v>0</v>
      </c>
      <c r="AW120" s="38">
        <v>0</v>
      </c>
      <c r="AX120" s="38">
        <v>220885</v>
      </c>
      <c r="AY120" s="38">
        <v>0</v>
      </c>
      <c r="AZ120" s="38">
        <v>0</v>
      </c>
      <c r="BA120" s="38">
        <v>103910</v>
      </c>
      <c r="BB120" s="38">
        <v>0</v>
      </c>
      <c r="BC120" s="38">
        <v>396529</v>
      </c>
      <c r="BD120" s="38">
        <v>0</v>
      </c>
      <c r="BE120" s="38">
        <v>0</v>
      </c>
      <c r="BF120" s="38">
        <v>0</v>
      </c>
      <c r="BG120" s="38">
        <v>0</v>
      </c>
      <c r="BH120" s="38">
        <v>0</v>
      </c>
      <c r="BI120" s="38">
        <v>0</v>
      </c>
      <c r="BJ120" s="38">
        <v>0</v>
      </c>
      <c r="BK120" s="38">
        <v>0</v>
      </c>
      <c r="BL120" s="38">
        <v>0</v>
      </c>
      <c r="BM120" s="38">
        <v>0</v>
      </c>
      <c r="BN120" s="38">
        <v>0</v>
      </c>
      <c r="BO120" s="38">
        <v>0</v>
      </c>
      <c r="BP120" s="38">
        <v>0</v>
      </c>
      <c r="BQ120" s="39">
        <v>0</v>
      </c>
      <c r="BR120" s="40">
        <f t="shared" si="1"/>
        <v>1018988</v>
      </c>
    </row>
    <row r="121" spans="1:70">
      <c r="A121" s="35"/>
      <c r="B121" s="36">
        <v>685</v>
      </c>
      <c r="C121" s="37" t="s">
        <v>243</v>
      </c>
      <c r="D121" s="38">
        <v>117282</v>
      </c>
      <c r="E121" s="38">
        <v>0</v>
      </c>
      <c r="F121" s="38">
        <v>11184</v>
      </c>
      <c r="G121" s="38">
        <v>13323</v>
      </c>
      <c r="H121" s="38">
        <v>8497</v>
      </c>
      <c r="I121" s="38">
        <v>45000</v>
      </c>
      <c r="J121" s="38">
        <v>778</v>
      </c>
      <c r="K121" s="38">
        <v>1232</v>
      </c>
      <c r="L121" s="38">
        <v>36163</v>
      </c>
      <c r="M121" s="38">
        <v>12418</v>
      </c>
      <c r="N121" s="38">
        <v>0</v>
      </c>
      <c r="O121" s="38">
        <v>44156</v>
      </c>
      <c r="P121" s="38">
        <v>0</v>
      </c>
      <c r="Q121" s="38">
        <v>10996</v>
      </c>
      <c r="R121" s="38">
        <v>0</v>
      </c>
      <c r="S121" s="38">
        <v>41895</v>
      </c>
      <c r="T121" s="38">
        <v>2834</v>
      </c>
      <c r="U121" s="38">
        <v>9824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686</v>
      </c>
      <c r="AC121" s="38">
        <v>1034</v>
      </c>
      <c r="AD121" s="38">
        <v>307781</v>
      </c>
      <c r="AE121" s="38">
        <v>0</v>
      </c>
      <c r="AF121" s="38">
        <v>74723</v>
      </c>
      <c r="AG121" s="38">
        <v>2975</v>
      </c>
      <c r="AH121" s="38">
        <v>0</v>
      </c>
      <c r="AI121" s="38">
        <v>0</v>
      </c>
      <c r="AJ121" s="38">
        <v>16575</v>
      </c>
      <c r="AK121" s="38">
        <v>49682</v>
      </c>
      <c r="AL121" s="38">
        <v>-113149</v>
      </c>
      <c r="AM121" s="38">
        <v>4224</v>
      </c>
      <c r="AN121" s="38">
        <v>0</v>
      </c>
      <c r="AO121" s="38">
        <v>14243</v>
      </c>
      <c r="AP121" s="38">
        <v>49000</v>
      </c>
      <c r="AQ121" s="38">
        <v>12408</v>
      </c>
      <c r="AR121" s="38">
        <v>77982</v>
      </c>
      <c r="AS121" s="38">
        <v>0</v>
      </c>
      <c r="AT121" s="38">
        <v>133943</v>
      </c>
      <c r="AU121" s="38">
        <v>479</v>
      </c>
      <c r="AV121" s="38">
        <v>0</v>
      </c>
      <c r="AW121" s="38">
        <v>0</v>
      </c>
      <c r="AX121" s="38">
        <v>0</v>
      </c>
      <c r="AY121" s="38">
        <v>0</v>
      </c>
      <c r="AZ121" s="38">
        <v>132715</v>
      </c>
      <c r="BA121" s="38">
        <v>13641</v>
      </c>
      <c r="BB121" s="38">
        <v>19121</v>
      </c>
      <c r="BC121" s="38">
        <v>363</v>
      </c>
      <c r="BD121" s="38">
        <v>0</v>
      </c>
      <c r="BE121" s="38">
        <v>72114</v>
      </c>
      <c r="BF121" s="38">
        <v>0</v>
      </c>
      <c r="BG121" s="38">
        <v>0</v>
      </c>
      <c r="BH121" s="38">
        <v>179624</v>
      </c>
      <c r="BI121" s="38">
        <v>141564</v>
      </c>
      <c r="BJ121" s="38">
        <v>678</v>
      </c>
      <c r="BK121" s="38">
        <v>25216</v>
      </c>
      <c r="BL121" s="38">
        <v>15991</v>
      </c>
      <c r="BM121" s="38">
        <v>0</v>
      </c>
      <c r="BN121" s="38">
        <v>48939</v>
      </c>
      <c r="BO121" s="38">
        <v>10768</v>
      </c>
      <c r="BP121" s="38">
        <v>0</v>
      </c>
      <c r="BQ121" s="39">
        <v>0</v>
      </c>
      <c r="BR121" s="40">
        <f t="shared" si="1"/>
        <v>1648902</v>
      </c>
    </row>
    <row r="122" spans="1:70">
      <c r="A122" s="35"/>
      <c r="B122" s="36">
        <v>689</v>
      </c>
      <c r="C122" s="37" t="s">
        <v>244</v>
      </c>
      <c r="D122" s="38">
        <v>719437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3333</v>
      </c>
      <c r="K122" s="38">
        <v>0</v>
      </c>
      <c r="L122" s="38">
        <v>0</v>
      </c>
      <c r="M122" s="38">
        <v>91873</v>
      </c>
      <c r="N122" s="38">
        <v>0</v>
      </c>
      <c r="O122" s="38">
        <v>0</v>
      </c>
      <c r="P122" s="38">
        <v>0</v>
      </c>
      <c r="Q122" s="38">
        <v>0</v>
      </c>
      <c r="R122" s="38">
        <v>90429</v>
      </c>
      <c r="S122" s="38">
        <v>216927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91529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1682694</v>
      </c>
      <c r="AL122" s="38">
        <v>1130379</v>
      </c>
      <c r="AM122" s="38">
        <v>0</v>
      </c>
      <c r="AN122" s="38">
        <v>0</v>
      </c>
      <c r="AO122" s="38">
        <v>0</v>
      </c>
      <c r="AP122" s="38">
        <v>132000</v>
      </c>
      <c r="AQ122" s="38">
        <v>0</v>
      </c>
      <c r="AR122" s="38">
        <v>0</v>
      </c>
      <c r="AS122" s="38">
        <v>0</v>
      </c>
      <c r="AT122" s="38">
        <v>0</v>
      </c>
      <c r="AU122" s="38">
        <v>0</v>
      </c>
      <c r="AV122" s="38">
        <v>0</v>
      </c>
      <c r="AW122" s="38">
        <v>0</v>
      </c>
      <c r="AX122" s="38">
        <v>116224</v>
      </c>
      <c r="AY122" s="38">
        <v>0</v>
      </c>
      <c r="AZ122" s="38">
        <v>0</v>
      </c>
      <c r="BA122" s="38">
        <v>0</v>
      </c>
      <c r="BB122" s="38">
        <v>0</v>
      </c>
      <c r="BC122" s="38">
        <v>0</v>
      </c>
      <c r="BD122" s="38">
        <v>0</v>
      </c>
      <c r="BE122" s="38">
        <v>26252</v>
      </c>
      <c r="BF122" s="38">
        <v>0</v>
      </c>
      <c r="BG122" s="38">
        <v>602398</v>
      </c>
      <c r="BH122" s="38">
        <v>0</v>
      </c>
      <c r="BI122" s="38">
        <v>5951</v>
      </c>
      <c r="BJ122" s="38">
        <v>0</v>
      </c>
      <c r="BK122" s="38">
        <v>0</v>
      </c>
      <c r="BL122" s="38">
        <v>0</v>
      </c>
      <c r="BM122" s="38">
        <v>0</v>
      </c>
      <c r="BN122" s="38">
        <v>308474</v>
      </c>
      <c r="BO122" s="38">
        <v>0</v>
      </c>
      <c r="BP122" s="38">
        <v>0</v>
      </c>
      <c r="BQ122" s="39">
        <v>7412</v>
      </c>
      <c r="BR122" s="40">
        <f t="shared" si="1"/>
        <v>5225312</v>
      </c>
    </row>
    <row r="123" spans="1:70">
      <c r="A123" s="35"/>
      <c r="B123" s="36">
        <v>691</v>
      </c>
      <c r="C123" s="37" t="s">
        <v>245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0</v>
      </c>
      <c r="AL123" s="38">
        <v>0</v>
      </c>
      <c r="AM123" s="38">
        <v>0</v>
      </c>
      <c r="AN123" s="38">
        <v>0</v>
      </c>
      <c r="AO123" s="38">
        <v>16481</v>
      </c>
      <c r="AP123" s="38">
        <v>0</v>
      </c>
      <c r="AQ123" s="38">
        <v>0</v>
      </c>
      <c r="AR123" s="38">
        <v>0</v>
      </c>
      <c r="AS123" s="38">
        <v>0</v>
      </c>
      <c r="AT123" s="38">
        <v>0</v>
      </c>
      <c r="AU123" s="38">
        <v>0</v>
      </c>
      <c r="AV123" s="38">
        <v>0</v>
      </c>
      <c r="AW123" s="38">
        <v>0</v>
      </c>
      <c r="AX123" s="38">
        <v>26503</v>
      </c>
      <c r="AY123" s="38">
        <v>0</v>
      </c>
      <c r="AZ123" s="38">
        <v>0</v>
      </c>
      <c r="BA123" s="38">
        <v>0</v>
      </c>
      <c r="BB123" s="38">
        <v>130118</v>
      </c>
      <c r="BC123" s="38">
        <v>0</v>
      </c>
      <c r="BD123" s="38">
        <v>0</v>
      </c>
      <c r="BE123" s="38">
        <v>479</v>
      </c>
      <c r="BF123" s="38">
        <v>0</v>
      </c>
      <c r="BG123" s="38">
        <v>0</v>
      </c>
      <c r="BH123" s="38">
        <v>0</v>
      </c>
      <c r="BI123" s="38">
        <v>0</v>
      </c>
      <c r="BJ123" s="38">
        <v>0</v>
      </c>
      <c r="BK123" s="38">
        <v>0</v>
      </c>
      <c r="BL123" s="38">
        <v>0</v>
      </c>
      <c r="BM123" s="38">
        <v>0</v>
      </c>
      <c r="BN123" s="38">
        <v>0</v>
      </c>
      <c r="BO123" s="38">
        <v>0</v>
      </c>
      <c r="BP123" s="38">
        <v>0</v>
      </c>
      <c r="BQ123" s="39">
        <v>0</v>
      </c>
      <c r="BR123" s="40">
        <f t="shared" si="1"/>
        <v>173581</v>
      </c>
    </row>
    <row r="124" spans="1:70">
      <c r="A124" s="35"/>
      <c r="B124" s="36">
        <v>694</v>
      </c>
      <c r="C124" s="37" t="s">
        <v>246</v>
      </c>
      <c r="D124" s="38">
        <v>171969</v>
      </c>
      <c r="E124" s="38">
        <v>6824</v>
      </c>
      <c r="F124" s="38">
        <v>104375</v>
      </c>
      <c r="G124" s="38">
        <v>16043</v>
      </c>
      <c r="H124" s="38">
        <v>463328</v>
      </c>
      <c r="I124" s="38">
        <v>1750000</v>
      </c>
      <c r="J124" s="38">
        <v>13070</v>
      </c>
      <c r="K124" s="38">
        <v>69858</v>
      </c>
      <c r="L124" s="38">
        <v>107328</v>
      </c>
      <c r="M124" s="38">
        <v>45019</v>
      </c>
      <c r="N124" s="38">
        <v>323987</v>
      </c>
      <c r="O124" s="38">
        <v>60740</v>
      </c>
      <c r="P124" s="38">
        <v>0</v>
      </c>
      <c r="Q124" s="38">
        <v>21103</v>
      </c>
      <c r="R124" s="38">
        <v>124738</v>
      </c>
      <c r="S124" s="38">
        <v>89996</v>
      </c>
      <c r="T124" s="38">
        <v>5527</v>
      </c>
      <c r="U124" s="38">
        <v>9684</v>
      </c>
      <c r="V124" s="38">
        <v>15747</v>
      </c>
      <c r="W124" s="38">
        <v>0</v>
      </c>
      <c r="X124" s="38">
        <v>27887</v>
      </c>
      <c r="Y124" s="38">
        <v>5440</v>
      </c>
      <c r="Z124" s="38">
        <v>0</v>
      </c>
      <c r="AA124" s="38">
        <v>0</v>
      </c>
      <c r="AB124" s="38">
        <v>147639</v>
      </c>
      <c r="AC124" s="38">
        <v>161207</v>
      </c>
      <c r="AD124" s="38">
        <v>1195572</v>
      </c>
      <c r="AE124" s="38">
        <v>0</v>
      </c>
      <c r="AF124" s="38">
        <v>186772</v>
      </c>
      <c r="AG124" s="38">
        <v>47805</v>
      </c>
      <c r="AH124" s="38">
        <v>0</v>
      </c>
      <c r="AI124" s="38">
        <v>0</v>
      </c>
      <c r="AJ124" s="38">
        <v>209903</v>
      </c>
      <c r="AK124" s="38">
        <v>261380</v>
      </c>
      <c r="AL124" s="38">
        <v>397544</v>
      </c>
      <c r="AM124" s="38">
        <v>20570</v>
      </c>
      <c r="AN124" s="38">
        <v>3696</v>
      </c>
      <c r="AO124" s="38">
        <v>5564</v>
      </c>
      <c r="AP124" s="38">
        <v>0</v>
      </c>
      <c r="AQ124" s="38">
        <v>338366</v>
      </c>
      <c r="AR124" s="38">
        <v>196013</v>
      </c>
      <c r="AS124" s="38">
        <v>1978509</v>
      </c>
      <c r="AT124" s="38">
        <v>104559</v>
      </c>
      <c r="AU124" s="38">
        <v>41684</v>
      </c>
      <c r="AV124" s="38">
        <v>104239</v>
      </c>
      <c r="AW124" s="38">
        <v>40580</v>
      </c>
      <c r="AX124" s="38">
        <v>623652</v>
      </c>
      <c r="AY124" s="38">
        <v>145128</v>
      </c>
      <c r="AZ124" s="38">
        <v>1283623</v>
      </c>
      <c r="BA124" s="38">
        <v>0</v>
      </c>
      <c r="BB124" s="38">
        <v>1400327</v>
      </c>
      <c r="BC124" s="38">
        <v>454714</v>
      </c>
      <c r="BD124" s="38">
        <v>30024</v>
      </c>
      <c r="BE124" s="38">
        <v>117688</v>
      </c>
      <c r="BF124" s="38">
        <v>246129</v>
      </c>
      <c r="BG124" s="38">
        <v>0</v>
      </c>
      <c r="BH124" s="38">
        <v>464011</v>
      </c>
      <c r="BI124" s="38">
        <v>215191</v>
      </c>
      <c r="BJ124" s="38">
        <v>163492</v>
      </c>
      <c r="BK124" s="38">
        <v>0</v>
      </c>
      <c r="BL124" s="38">
        <v>0</v>
      </c>
      <c r="BM124" s="38">
        <v>13227</v>
      </c>
      <c r="BN124" s="38">
        <v>560483</v>
      </c>
      <c r="BO124" s="38">
        <v>0</v>
      </c>
      <c r="BP124" s="38">
        <v>0</v>
      </c>
      <c r="BQ124" s="39">
        <v>6711</v>
      </c>
      <c r="BR124" s="40">
        <f t="shared" si="1"/>
        <v>14598665</v>
      </c>
    </row>
    <row r="125" spans="1:70">
      <c r="A125" s="35"/>
      <c r="B125" s="36">
        <v>698</v>
      </c>
      <c r="C125" s="37" t="s">
        <v>247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0</v>
      </c>
      <c r="X125" s="38">
        <v>0</v>
      </c>
      <c r="Y125" s="38">
        <v>0</v>
      </c>
      <c r="Z125" s="38">
        <v>0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0</v>
      </c>
      <c r="AL125" s="38">
        <v>0</v>
      </c>
      <c r="AM125" s="38">
        <v>0</v>
      </c>
      <c r="AN125" s="38">
        <v>0</v>
      </c>
      <c r="AO125" s="38">
        <v>0</v>
      </c>
      <c r="AP125" s="38">
        <v>0</v>
      </c>
      <c r="AQ125" s="38">
        <v>0</v>
      </c>
      <c r="AR125" s="38">
        <v>0</v>
      </c>
      <c r="AS125" s="38">
        <v>0</v>
      </c>
      <c r="AT125" s="38">
        <v>64822</v>
      </c>
      <c r="AU125" s="38">
        <v>0</v>
      </c>
      <c r="AV125" s="38">
        <v>0</v>
      </c>
      <c r="AW125" s="38">
        <v>0</v>
      </c>
      <c r="AX125" s="38">
        <v>0</v>
      </c>
      <c r="AY125" s="38">
        <v>0</v>
      </c>
      <c r="AZ125" s="38">
        <v>0</v>
      </c>
      <c r="BA125" s="38">
        <v>0</v>
      </c>
      <c r="BB125" s="38">
        <v>0</v>
      </c>
      <c r="BC125" s="38">
        <v>0</v>
      </c>
      <c r="BD125" s="38">
        <v>0</v>
      </c>
      <c r="BE125" s="38">
        <v>0</v>
      </c>
      <c r="BF125" s="38">
        <v>0</v>
      </c>
      <c r="BG125" s="38">
        <v>0</v>
      </c>
      <c r="BH125" s="38">
        <v>0</v>
      </c>
      <c r="BI125" s="38">
        <v>0</v>
      </c>
      <c r="BJ125" s="38">
        <v>0</v>
      </c>
      <c r="BK125" s="38">
        <v>0</v>
      </c>
      <c r="BL125" s="38">
        <v>0</v>
      </c>
      <c r="BM125" s="38">
        <v>0</v>
      </c>
      <c r="BN125" s="38">
        <v>0</v>
      </c>
      <c r="BO125" s="38">
        <v>0</v>
      </c>
      <c r="BP125" s="38">
        <v>0</v>
      </c>
      <c r="BQ125" s="39">
        <v>0</v>
      </c>
      <c r="BR125" s="40">
        <f t="shared" si="1"/>
        <v>64822</v>
      </c>
    </row>
    <row r="126" spans="1:70">
      <c r="A126" s="35"/>
      <c r="B126" s="36">
        <v>704</v>
      </c>
      <c r="C126" s="37" t="s">
        <v>248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153400</v>
      </c>
      <c r="L126" s="38">
        <v>0</v>
      </c>
      <c r="M126" s="38">
        <v>0</v>
      </c>
      <c r="N126" s="38">
        <v>191800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0</v>
      </c>
      <c r="X126" s="38">
        <v>0</v>
      </c>
      <c r="Y126" s="38">
        <v>0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235888</v>
      </c>
      <c r="AL126" s="38">
        <v>0</v>
      </c>
      <c r="AM126" s="38">
        <v>0</v>
      </c>
      <c r="AN126" s="38">
        <v>0</v>
      </c>
      <c r="AO126" s="38">
        <v>0</v>
      </c>
      <c r="AP126" s="38">
        <v>0</v>
      </c>
      <c r="AQ126" s="38">
        <v>0</v>
      </c>
      <c r="AR126" s="38">
        <v>0</v>
      </c>
      <c r="AS126" s="38">
        <v>600971</v>
      </c>
      <c r="AT126" s="38">
        <v>0</v>
      </c>
      <c r="AU126" s="38">
        <v>0</v>
      </c>
      <c r="AV126" s="38">
        <v>0</v>
      </c>
      <c r="AW126" s="38">
        <v>0</v>
      </c>
      <c r="AX126" s="38">
        <v>0</v>
      </c>
      <c r="AY126" s="38">
        <v>0</v>
      </c>
      <c r="AZ126" s="38">
        <v>154530</v>
      </c>
      <c r="BA126" s="38">
        <v>0</v>
      </c>
      <c r="BB126" s="38">
        <v>0</v>
      </c>
      <c r="BC126" s="38">
        <v>0</v>
      </c>
      <c r="BD126" s="38">
        <v>0</v>
      </c>
      <c r="BE126" s="38">
        <v>0</v>
      </c>
      <c r="BF126" s="38">
        <v>0</v>
      </c>
      <c r="BG126" s="38">
        <v>0</v>
      </c>
      <c r="BH126" s="38">
        <v>0</v>
      </c>
      <c r="BI126" s="38">
        <v>0</v>
      </c>
      <c r="BJ126" s="38">
        <v>0</v>
      </c>
      <c r="BK126" s="38">
        <v>0</v>
      </c>
      <c r="BL126" s="38">
        <v>0</v>
      </c>
      <c r="BM126" s="38">
        <v>0</v>
      </c>
      <c r="BN126" s="38">
        <v>126000</v>
      </c>
      <c r="BO126" s="38">
        <v>0</v>
      </c>
      <c r="BP126" s="38">
        <v>0</v>
      </c>
      <c r="BQ126" s="39">
        <v>0</v>
      </c>
      <c r="BR126" s="40">
        <f t="shared" si="1"/>
        <v>1462589</v>
      </c>
    </row>
    <row r="127" spans="1:70">
      <c r="A127" s="35"/>
      <c r="B127" s="36">
        <v>709</v>
      </c>
      <c r="C127" s="37" t="s">
        <v>249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38">
        <v>0</v>
      </c>
      <c r="X127" s="38">
        <v>0</v>
      </c>
      <c r="Y127" s="38">
        <v>0</v>
      </c>
      <c r="Z127" s="38">
        <v>0</v>
      </c>
      <c r="AA127" s="38">
        <v>0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0</v>
      </c>
      <c r="AL127" s="38">
        <v>0</v>
      </c>
      <c r="AM127" s="38">
        <v>0</v>
      </c>
      <c r="AN127" s="38">
        <v>0</v>
      </c>
      <c r="AO127" s="38">
        <v>0</v>
      </c>
      <c r="AP127" s="38">
        <v>0</v>
      </c>
      <c r="AQ127" s="38">
        <v>0</v>
      </c>
      <c r="AR127" s="38">
        <v>0</v>
      </c>
      <c r="AS127" s="38">
        <v>0</v>
      </c>
      <c r="AT127" s="38">
        <v>0</v>
      </c>
      <c r="AU127" s="38">
        <v>0</v>
      </c>
      <c r="AV127" s="38">
        <v>0</v>
      </c>
      <c r="AW127" s="38">
        <v>0</v>
      </c>
      <c r="AX127" s="38">
        <v>0</v>
      </c>
      <c r="AY127" s="38">
        <v>0</v>
      </c>
      <c r="AZ127" s="38">
        <v>0</v>
      </c>
      <c r="BA127" s="38">
        <v>0</v>
      </c>
      <c r="BB127" s="38">
        <v>0</v>
      </c>
      <c r="BC127" s="38">
        <v>0</v>
      </c>
      <c r="BD127" s="38">
        <v>0</v>
      </c>
      <c r="BE127" s="38">
        <v>85854</v>
      </c>
      <c r="BF127" s="38">
        <v>0</v>
      </c>
      <c r="BG127" s="38">
        <v>0</v>
      </c>
      <c r="BH127" s="38">
        <v>0</v>
      </c>
      <c r="BI127" s="38">
        <v>0</v>
      </c>
      <c r="BJ127" s="38">
        <v>0</v>
      </c>
      <c r="BK127" s="38">
        <v>0</v>
      </c>
      <c r="BL127" s="38">
        <v>0</v>
      </c>
      <c r="BM127" s="38">
        <v>0</v>
      </c>
      <c r="BN127" s="38">
        <v>0</v>
      </c>
      <c r="BO127" s="38">
        <v>0</v>
      </c>
      <c r="BP127" s="38">
        <v>0</v>
      </c>
      <c r="BQ127" s="39">
        <v>0</v>
      </c>
      <c r="BR127" s="40">
        <f t="shared" si="1"/>
        <v>85854</v>
      </c>
    </row>
    <row r="128" spans="1:70">
      <c r="A128" s="35"/>
      <c r="B128" s="36"/>
      <c r="C128" s="47" t="s">
        <v>250</v>
      </c>
      <c r="D128" s="48">
        <f>SUM(D86:D127)</f>
        <v>6496700</v>
      </c>
      <c r="E128" s="48">
        <f t="shared" ref="E128:BP128" si="6">SUM(E86:E127)</f>
        <v>101222</v>
      </c>
      <c r="F128" s="48">
        <f t="shared" si="6"/>
        <v>2625447</v>
      </c>
      <c r="G128" s="48">
        <f t="shared" si="6"/>
        <v>414046</v>
      </c>
      <c r="H128" s="48">
        <f t="shared" si="6"/>
        <v>5004173</v>
      </c>
      <c r="I128" s="48">
        <f t="shared" si="6"/>
        <v>17398000</v>
      </c>
      <c r="J128" s="48">
        <f t="shared" si="6"/>
        <v>164094</v>
      </c>
      <c r="K128" s="48">
        <f t="shared" si="6"/>
        <v>1793641</v>
      </c>
      <c r="L128" s="48">
        <f t="shared" si="6"/>
        <v>1062688</v>
      </c>
      <c r="M128" s="48">
        <f t="shared" si="6"/>
        <v>2341827</v>
      </c>
      <c r="N128" s="48">
        <f t="shared" si="6"/>
        <v>2630536</v>
      </c>
      <c r="O128" s="48">
        <f t="shared" si="6"/>
        <v>567206</v>
      </c>
      <c r="P128" s="48">
        <f t="shared" si="6"/>
        <v>0</v>
      </c>
      <c r="Q128" s="48">
        <f t="shared" si="6"/>
        <v>300476</v>
      </c>
      <c r="R128" s="48">
        <f t="shared" si="6"/>
        <v>3282197</v>
      </c>
      <c r="S128" s="48">
        <f t="shared" si="6"/>
        <v>1160165</v>
      </c>
      <c r="T128" s="48">
        <f t="shared" si="6"/>
        <v>195099</v>
      </c>
      <c r="U128" s="48">
        <f t="shared" si="6"/>
        <v>419905</v>
      </c>
      <c r="V128" s="48">
        <f t="shared" si="6"/>
        <v>139476</v>
      </c>
      <c r="W128" s="48">
        <f t="shared" si="6"/>
        <v>23206</v>
      </c>
      <c r="X128" s="48">
        <f t="shared" si="6"/>
        <v>186862</v>
      </c>
      <c r="Y128" s="48">
        <f t="shared" si="6"/>
        <v>161456</v>
      </c>
      <c r="Z128" s="48">
        <f t="shared" si="6"/>
        <v>0</v>
      </c>
      <c r="AA128" s="48">
        <f t="shared" si="6"/>
        <v>5850</v>
      </c>
      <c r="AB128" s="48">
        <f t="shared" si="6"/>
        <v>1499165</v>
      </c>
      <c r="AC128" s="48">
        <f t="shared" si="6"/>
        <v>1224166</v>
      </c>
      <c r="AD128" s="48">
        <f t="shared" si="6"/>
        <v>15098695</v>
      </c>
      <c r="AE128" s="48">
        <f t="shared" si="6"/>
        <v>18509</v>
      </c>
      <c r="AF128" s="48">
        <f t="shared" si="6"/>
        <v>1887838</v>
      </c>
      <c r="AG128" s="48">
        <f t="shared" si="6"/>
        <v>380418</v>
      </c>
      <c r="AH128" s="48">
        <f t="shared" si="6"/>
        <v>292921</v>
      </c>
      <c r="AI128" s="48">
        <f t="shared" si="6"/>
        <v>0</v>
      </c>
      <c r="AJ128" s="48">
        <f t="shared" si="6"/>
        <v>2272471</v>
      </c>
      <c r="AK128" s="48">
        <f t="shared" si="6"/>
        <v>10617025</v>
      </c>
      <c r="AL128" s="48">
        <f t="shared" si="6"/>
        <v>4109605</v>
      </c>
      <c r="AM128" s="48">
        <f t="shared" si="6"/>
        <v>461200</v>
      </c>
      <c r="AN128" s="48">
        <f t="shared" si="6"/>
        <v>86499</v>
      </c>
      <c r="AO128" s="48">
        <f t="shared" si="6"/>
        <v>6518588</v>
      </c>
      <c r="AP128" s="48">
        <f t="shared" si="6"/>
        <v>1390000</v>
      </c>
      <c r="AQ128" s="48">
        <f t="shared" si="6"/>
        <v>3385045</v>
      </c>
      <c r="AR128" s="48">
        <f t="shared" si="6"/>
        <v>1860405</v>
      </c>
      <c r="AS128" s="48">
        <f t="shared" si="6"/>
        <v>36647700</v>
      </c>
      <c r="AT128" s="48">
        <f t="shared" si="6"/>
        <v>2626639</v>
      </c>
      <c r="AU128" s="48">
        <f t="shared" si="6"/>
        <v>618760</v>
      </c>
      <c r="AV128" s="48">
        <f t="shared" si="6"/>
        <v>1945673</v>
      </c>
      <c r="AW128" s="48">
        <f t="shared" si="6"/>
        <v>1006627</v>
      </c>
      <c r="AX128" s="48">
        <f t="shared" si="6"/>
        <v>10432983</v>
      </c>
      <c r="AY128" s="48">
        <f t="shared" si="6"/>
        <v>4285279</v>
      </c>
      <c r="AZ128" s="48">
        <f t="shared" si="6"/>
        <v>16774437</v>
      </c>
      <c r="BA128" s="48">
        <f t="shared" si="6"/>
        <v>164391</v>
      </c>
      <c r="BB128" s="48">
        <f t="shared" si="6"/>
        <v>15319409</v>
      </c>
      <c r="BC128" s="48">
        <f t="shared" si="6"/>
        <v>8567671</v>
      </c>
      <c r="BD128" s="48">
        <f t="shared" si="6"/>
        <v>1008801</v>
      </c>
      <c r="BE128" s="48">
        <f t="shared" si="6"/>
        <v>1663094</v>
      </c>
      <c r="BF128" s="48">
        <f t="shared" si="6"/>
        <v>2910166</v>
      </c>
      <c r="BG128" s="48">
        <f t="shared" si="6"/>
        <v>4694317</v>
      </c>
      <c r="BH128" s="48">
        <f t="shared" si="6"/>
        <v>6186387</v>
      </c>
      <c r="BI128" s="48">
        <f t="shared" si="6"/>
        <v>3407113</v>
      </c>
      <c r="BJ128" s="48">
        <f t="shared" si="6"/>
        <v>1131186</v>
      </c>
      <c r="BK128" s="48">
        <f t="shared" si="6"/>
        <v>33716</v>
      </c>
      <c r="BL128" s="48">
        <f t="shared" si="6"/>
        <v>272376</v>
      </c>
      <c r="BM128" s="48">
        <f t="shared" si="6"/>
        <v>179620</v>
      </c>
      <c r="BN128" s="48">
        <f t="shared" si="6"/>
        <v>7655614</v>
      </c>
      <c r="BO128" s="48">
        <f t="shared" si="6"/>
        <v>72551</v>
      </c>
      <c r="BP128" s="48">
        <f t="shared" si="6"/>
        <v>0</v>
      </c>
      <c r="BQ128" s="48">
        <f t="shared" ref="BQ128:BR128" si="7">SUM(BQ86:BQ127)</f>
        <v>157023</v>
      </c>
      <c r="BR128" s="48">
        <f t="shared" si="7"/>
        <v>225338355</v>
      </c>
    </row>
    <row r="129" spans="1:70">
      <c r="A129" s="35"/>
      <c r="B129" s="36">
        <v>711</v>
      </c>
      <c r="C129" s="37" t="s">
        <v>251</v>
      </c>
      <c r="D129" s="38">
        <v>2912149</v>
      </c>
      <c r="E129" s="38">
        <v>99176</v>
      </c>
      <c r="F129" s="38">
        <v>0</v>
      </c>
      <c r="G129" s="38">
        <v>176317</v>
      </c>
      <c r="H129" s="38">
        <v>6494617</v>
      </c>
      <c r="I129" s="38">
        <v>0</v>
      </c>
      <c r="J129" s="38">
        <v>13071</v>
      </c>
      <c r="K129" s="38">
        <v>0</v>
      </c>
      <c r="L129" s="38">
        <v>0</v>
      </c>
      <c r="M129" s="38">
        <v>1264981</v>
      </c>
      <c r="N129" s="38">
        <v>0</v>
      </c>
      <c r="O129" s="38">
        <v>0</v>
      </c>
      <c r="P129" s="38">
        <v>300055</v>
      </c>
      <c r="Q129" s="38">
        <v>52374</v>
      </c>
      <c r="R129" s="38">
        <v>3573192</v>
      </c>
      <c r="S129" s="38">
        <v>816699</v>
      </c>
      <c r="T129" s="38">
        <v>13569</v>
      </c>
      <c r="U129" s="38">
        <v>58978</v>
      </c>
      <c r="V129" s="38">
        <v>0</v>
      </c>
      <c r="W129" s="38">
        <v>0</v>
      </c>
      <c r="X129" s="38">
        <v>0</v>
      </c>
      <c r="Y129" s="38">
        <v>30163</v>
      </c>
      <c r="Z129" s="38">
        <v>0</v>
      </c>
      <c r="AA129" s="38">
        <v>67483</v>
      </c>
      <c r="AB129" s="38">
        <v>1222539</v>
      </c>
      <c r="AC129" s="38">
        <v>920027</v>
      </c>
      <c r="AD129" s="38">
        <v>16087716</v>
      </c>
      <c r="AE129" s="38">
        <v>0</v>
      </c>
      <c r="AF129" s="38">
        <v>2397042</v>
      </c>
      <c r="AG129" s="38">
        <v>0</v>
      </c>
      <c r="AH129" s="38">
        <v>0</v>
      </c>
      <c r="AI129" s="38">
        <v>0</v>
      </c>
      <c r="AJ129" s="38">
        <v>0</v>
      </c>
      <c r="AK129" s="38">
        <v>10935219</v>
      </c>
      <c r="AL129" s="38">
        <v>4366608</v>
      </c>
      <c r="AM129" s="38">
        <v>264900</v>
      </c>
      <c r="AN129" s="38">
        <v>0</v>
      </c>
      <c r="AO129" s="38">
        <v>0</v>
      </c>
      <c r="AP129" s="38">
        <v>4947000</v>
      </c>
      <c r="AQ129" s="38">
        <v>660190</v>
      </c>
      <c r="AR129" s="38">
        <v>2769744</v>
      </c>
      <c r="AS129" s="38">
        <v>8275384</v>
      </c>
      <c r="AT129" s="38">
        <v>2120235</v>
      </c>
      <c r="AU129" s="38">
        <v>911457</v>
      </c>
      <c r="AV129" s="38">
        <v>1780045</v>
      </c>
      <c r="AW129" s="38">
        <v>891836</v>
      </c>
      <c r="AX129" s="38">
        <v>13828860</v>
      </c>
      <c r="AY129" s="38">
        <v>807190</v>
      </c>
      <c r="AZ129" s="38">
        <v>29914782</v>
      </c>
      <c r="BA129" s="38">
        <v>0</v>
      </c>
      <c r="BB129" s="38">
        <v>19476417</v>
      </c>
      <c r="BC129" s="38">
        <v>9269466</v>
      </c>
      <c r="BD129" s="38">
        <v>659774</v>
      </c>
      <c r="BE129" s="38">
        <v>0</v>
      </c>
      <c r="BF129" s="38">
        <v>0</v>
      </c>
      <c r="BG129" s="38">
        <v>0</v>
      </c>
      <c r="BH129" s="38">
        <v>6430693</v>
      </c>
      <c r="BI129" s="38">
        <v>4956363</v>
      </c>
      <c r="BJ129" s="38">
        <v>1173593</v>
      </c>
      <c r="BK129" s="38">
        <v>0</v>
      </c>
      <c r="BL129" s="38">
        <v>0</v>
      </c>
      <c r="BM129" s="38">
        <v>0</v>
      </c>
      <c r="BN129" s="38">
        <v>11680717</v>
      </c>
      <c r="BO129" s="38">
        <v>2679</v>
      </c>
      <c r="BP129" s="38">
        <v>0</v>
      </c>
      <c r="BQ129" s="39">
        <v>0</v>
      </c>
      <c r="BR129" s="40">
        <f t="shared" si="1"/>
        <v>172623300</v>
      </c>
    </row>
    <row r="130" spans="1:70">
      <c r="A130" s="35"/>
      <c r="B130" s="36">
        <v>712</v>
      </c>
      <c r="C130" s="37" t="s">
        <v>252</v>
      </c>
      <c r="D130" s="38">
        <v>3393074</v>
      </c>
      <c r="E130" s="38">
        <v>0</v>
      </c>
      <c r="F130" s="38">
        <v>1170679</v>
      </c>
      <c r="G130" s="38">
        <v>212400</v>
      </c>
      <c r="H130" s="38">
        <v>2127814</v>
      </c>
      <c r="I130" s="38">
        <v>4547000</v>
      </c>
      <c r="J130" s="38">
        <v>9029</v>
      </c>
      <c r="K130" s="38">
        <v>0</v>
      </c>
      <c r="L130" s="38">
        <v>0</v>
      </c>
      <c r="M130" s="38">
        <v>0</v>
      </c>
      <c r="N130" s="38">
        <v>1122112</v>
      </c>
      <c r="O130" s="38">
        <v>0</v>
      </c>
      <c r="P130" s="38">
        <v>0</v>
      </c>
      <c r="Q130" s="38">
        <v>0</v>
      </c>
      <c r="R130" s="38">
        <v>42875</v>
      </c>
      <c r="S130" s="38">
        <v>260802</v>
      </c>
      <c r="T130" s="38">
        <v>0</v>
      </c>
      <c r="U130" s="38">
        <v>0</v>
      </c>
      <c r="V130" s="38">
        <v>0</v>
      </c>
      <c r="W130" s="38">
        <v>0</v>
      </c>
      <c r="X130" s="38">
        <v>64372</v>
      </c>
      <c r="Y130" s="38">
        <v>0</v>
      </c>
      <c r="Z130" s="38">
        <v>0</v>
      </c>
      <c r="AA130" s="38">
        <v>0</v>
      </c>
      <c r="AB130" s="38">
        <v>6049</v>
      </c>
      <c r="AC130" s="38">
        <v>332231</v>
      </c>
      <c r="AD130" s="38">
        <v>5419125</v>
      </c>
      <c r="AE130" s="38">
        <v>11489</v>
      </c>
      <c r="AF130" s="38">
        <v>0</v>
      </c>
      <c r="AG130" s="38">
        <v>28418</v>
      </c>
      <c r="AH130" s="38">
        <v>0</v>
      </c>
      <c r="AI130" s="38">
        <v>0</v>
      </c>
      <c r="AJ130" s="38">
        <v>1616922</v>
      </c>
      <c r="AK130" s="38">
        <v>10436279</v>
      </c>
      <c r="AL130" s="38">
        <v>2109329</v>
      </c>
      <c r="AM130" s="38">
        <v>84056</v>
      </c>
      <c r="AN130" s="38">
        <v>0</v>
      </c>
      <c r="AO130" s="38">
        <v>171721</v>
      </c>
      <c r="AP130" s="38">
        <v>1150000</v>
      </c>
      <c r="AQ130" s="38">
        <v>182900</v>
      </c>
      <c r="AR130" s="38">
        <v>0</v>
      </c>
      <c r="AS130" s="38">
        <v>618051</v>
      </c>
      <c r="AT130" s="38">
        <v>173569</v>
      </c>
      <c r="AU130" s="38">
        <v>1060517</v>
      </c>
      <c r="AV130" s="38">
        <v>0</v>
      </c>
      <c r="AW130" s="38">
        <v>21802</v>
      </c>
      <c r="AX130" s="38">
        <v>4759264</v>
      </c>
      <c r="AY130" s="38">
        <v>2909411</v>
      </c>
      <c r="AZ130" s="38">
        <v>0</v>
      </c>
      <c r="BA130" s="38">
        <v>385748</v>
      </c>
      <c r="BB130" s="38">
        <v>5118389</v>
      </c>
      <c r="BC130" s="38">
        <v>294469</v>
      </c>
      <c r="BD130" s="38">
        <v>5071</v>
      </c>
      <c r="BE130" s="38">
        <v>0</v>
      </c>
      <c r="BF130" s="38">
        <v>1731127</v>
      </c>
      <c r="BG130" s="38">
        <v>485709</v>
      </c>
      <c r="BH130" s="38">
        <v>1700302</v>
      </c>
      <c r="BI130" s="38">
        <v>0</v>
      </c>
      <c r="BJ130" s="38">
        <v>2205</v>
      </c>
      <c r="BK130" s="38">
        <v>0</v>
      </c>
      <c r="BL130" s="38">
        <v>0</v>
      </c>
      <c r="BM130" s="38">
        <v>273660</v>
      </c>
      <c r="BN130" s="38">
        <v>3664078</v>
      </c>
      <c r="BO130" s="38">
        <v>370223</v>
      </c>
      <c r="BP130" s="38">
        <v>0</v>
      </c>
      <c r="BQ130" s="39">
        <v>0</v>
      </c>
      <c r="BR130" s="40">
        <f t="shared" si="1"/>
        <v>58072271</v>
      </c>
    </row>
    <row r="131" spans="1:70">
      <c r="A131" s="35"/>
      <c r="B131" s="36">
        <v>713</v>
      </c>
      <c r="C131" s="37" t="s">
        <v>253</v>
      </c>
      <c r="D131" s="38">
        <v>899568</v>
      </c>
      <c r="E131" s="38">
        <v>235078</v>
      </c>
      <c r="F131" s="38">
        <v>524956</v>
      </c>
      <c r="G131" s="38">
        <v>97195</v>
      </c>
      <c r="H131" s="38">
        <v>1386459</v>
      </c>
      <c r="I131" s="38">
        <v>7520000</v>
      </c>
      <c r="J131" s="38">
        <v>30053</v>
      </c>
      <c r="K131" s="38">
        <v>825147</v>
      </c>
      <c r="L131" s="38">
        <v>0</v>
      </c>
      <c r="M131" s="38">
        <v>472434</v>
      </c>
      <c r="N131" s="38">
        <v>1021396</v>
      </c>
      <c r="O131" s="38">
        <v>145057</v>
      </c>
      <c r="P131" s="38">
        <v>0</v>
      </c>
      <c r="Q131" s="38">
        <v>43779</v>
      </c>
      <c r="R131" s="38">
        <v>1557744</v>
      </c>
      <c r="S131" s="38">
        <v>95819</v>
      </c>
      <c r="T131" s="38">
        <v>41484</v>
      </c>
      <c r="U131" s="38">
        <v>5029</v>
      </c>
      <c r="V131" s="38">
        <v>0</v>
      </c>
      <c r="W131" s="38">
        <v>0</v>
      </c>
      <c r="X131" s="38">
        <v>37560</v>
      </c>
      <c r="Y131" s="38">
        <v>0</v>
      </c>
      <c r="Z131" s="38">
        <v>10656</v>
      </c>
      <c r="AA131" s="38">
        <v>0</v>
      </c>
      <c r="AB131" s="38">
        <v>1115453</v>
      </c>
      <c r="AC131" s="38">
        <v>440220</v>
      </c>
      <c r="AD131" s="38">
        <v>12120264</v>
      </c>
      <c r="AE131" s="38">
        <v>16813</v>
      </c>
      <c r="AF131" s="38">
        <v>0</v>
      </c>
      <c r="AG131" s="38">
        <v>0</v>
      </c>
      <c r="AH131" s="38">
        <v>0</v>
      </c>
      <c r="AI131" s="38">
        <v>0</v>
      </c>
      <c r="AJ131" s="38">
        <v>1233288</v>
      </c>
      <c r="AK131" s="38">
        <v>4409922</v>
      </c>
      <c r="AL131" s="38">
        <v>1877215</v>
      </c>
      <c r="AM131" s="38">
        <v>141655</v>
      </c>
      <c r="AN131" s="38">
        <v>0</v>
      </c>
      <c r="AO131" s="38">
        <v>0</v>
      </c>
      <c r="AP131" s="38">
        <v>2892000</v>
      </c>
      <c r="AQ131" s="38">
        <v>349409</v>
      </c>
      <c r="AR131" s="38">
        <v>409522</v>
      </c>
      <c r="AS131" s="38">
        <v>9957778</v>
      </c>
      <c r="AT131" s="38">
        <v>220972</v>
      </c>
      <c r="AU131" s="38">
        <v>257201</v>
      </c>
      <c r="AV131" s="38">
        <v>1046668</v>
      </c>
      <c r="AW131" s="38">
        <v>0</v>
      </c>
      <c r="AX131" s="38">
        <v>7650859</v>
      </c>
      <c r="AY131" s="38">
        <v>2277894</v>
      </c>
      <c r="AZ131" s="38">
        <v>8809743</v>
      </c>
      <c r="BA131" s="38">
        <v>1243353</v>
      </c>
      <c r="BB131" s="38">
        <v>10423210</v>
      </c>
      <c r="BC131" s="38">
        <v>513694</v>
      </c>
      <c r="BD131" s="38">
        <v>0</v>
      </c>
      <c r="BE131" s="38">
        <v>0</v>
      </c>
      <c r="BF131" s="38">
        <v>224443</v>
      </c>
      <c r="BG131" s="38">
        <v>403416</v>
      </c>
      <c r="BH131" s="38">
        <v>1914819</v>
      </c>
      <c r="BI131" s="38">
        <v>1970500</v>
      </c>
      <c r="BJ131" s="38">
        <v>395964</v>
      </c>
      <c r="BK131" s="38">
        <v>52521</v>
      </c>
      <c r="BL131" s="38">
        <v>7721</v>
      </c>
      <c r="BM131" s="38">
        <v>38296</v>
      </c>
      <c r="BN131" s="38">
        <v>2502809</v>
      </c>
      <c r="BO131" s="38">
        <v>0</v>
      </c>
      <c r="BP131" s="38">
        <v>0</v>
      </c>
      <c r="BQ131" s="39">
        <v>19956</v>
      </c>
      <c r="BR131" s="40">
        <f t="shared" si="1"/>
        <v>89886992</v>
      </c>
    </row>
    <row r="132" spans="1:70">
      <c r="A132" s="35"/>
      <c r="B132" s="36">
        <v>714</v>
      </c>
      <c r="C132" s="37" t="s">
        <v>254</v>
      </c>
      <c r="D132" s="38">
        <v>16759</v>
      </c>
      <c r="E132" s="38">
        <v>0</v>
      </c>
      <c r="F132" s="38">
        <v>112546</v>
      </c>
      <c r="G132" s="38">
        <v>8060</v>
      </c>
      <c r="H132" s="38">
        <v>365265</v>
      </c>
      <c r="I132" s="38">
        <v>452000</v>
      </c>
      <c r="J132" s="38">
        <v>0</v>
      </c>
      <c r="K132" s="38">
        <v>12384</v>
      </c>
      <c r="L132" s="38">
        <v>13907</v>
      </c>
      <c r="M132" s="38">
        <v>0</v>
      </c>
      <c r="N132" s="38">
        <v>0</v>
      </c>
      <c r="O132" s="38">
        <v>2496</v>
      </c>
      <c r="P132" s="38">
        <v>0</v>
      </c>
      <c r="Q132" s="38">
        <v>892</v>
      </c>
      <c r="R132" s="38">
        <v>81770</v>
      </c>
      <c r="S132" s="38">
        <v>10848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5503</v>
      </c>
      <c r="AC132" s="38">
        <v>108825</v>
      </c>
      <c r="AD132" s="38">
        <v>356792</v>
      </c>
      <c r="AE132" s="38">
        <v>0</v>
      </c>
      <c r="AF132" s="38">
        <v>7590</v>
      </c>
      <c r="AG132" s="38">
        <v>0</v>
      </c>
      <c r="AH132" s="38">
        <v>0</v>
      </c>
      <c r="AI132" s="38">
        <v>0</v>
      </c>
      <c r="AJ132" s="38">
        <v>0</v>
      </c>
      <c r="AK132" s="38">
        <v>186660</v>
      </c>
      <c r="AL132" s="38">
        <v>0</v>
      </c>
      <c r="AM132" s="38">
        <v>8268</v>
      </c>
      <c r="AN132" s="38">
        <v>0</v>
      </c>
      <c r="AO132" s="38">
        <v>6544</v>
      </c>
      <c r="AP132" s="38">
        <v>155000</v>
      </c>
      <c r="AQ132" s="38">
        <v>115123</v>
      </c>
      <c r="AR132" s="38">
        <v>0</v>
      </c>
      <c r="AS132" s="38">
        <v>0</v>
      </c>
      <c r="AT132" s="38">
        <v>71668</v>
      </c>
      <c r="AU132" s="38">
        <v>35228</v>
      </c>
      <c r="AV132" s="38">
        <v>89011</v>
      </c>
      <c r="AW132" s="38">
        <v>0</v>
      </c>
      <c r="AX132" s="38">
        <v>231080</v>
      </c>
      <c r="AY132" s="38">
        <v>123917</v>
      </c>
      <c r="AZ132" s="38">
        <v>465331</v>
      </c>
      <c r="BA132" s="38">
        <v>8429</v>
      </c>
      <c r="BB132" s="38">
        <v>238986</v>
      </c>
      <c r="BC132" s="38">
        <v>316537</v>
      </c>
      <c r="BD132" s="38">
        <v>9270</v>
      </c>
      <c r="BE132" s="38">
        <v>0</v>
      </c>
      <c r="BF132" s="38">
        <v>0</v>
      </c>
      <c r="BG132" s="38">
        <v>40936</v>
      </c>
      <c r="BH132" s="38">
        <v>181216</v>
      </c>
      <c r="BI132" s="38">
        <v>269099</v>
      </c>
      <c r="BJ132" s="38">
        <v>22195</v>
      </c>
      <c r="BK132" s="38">
        <v>0</v>
      </c>
      <c r="BL132" s="38">
        <v>1032</v>
      </c>
      <c r="BM132" s="38">
        <v>0</v>
      </c>
      <c r="BN132" s="38">
        <v>1381705</v>
      </c>
      <c r="BO132" s="38">
        <v>0</v>
      </c>
      <c r="BP132" s="38">
        <v>0</v>
      </c>
      <c r="BQ132" s="39">
        <v>0</v>
      </c>
      <c r="BR132" s="40">
        <f t="shared" si="1"/>
        <v>5512872</v>
      </c>
    </row>
    <row r="133" spans="1:70">
      <c r="A133" s="35"/>
      <c r="B133" s="36">
        <v>715</v>
      </c>
      <c r="C133" s="37" t="s">
        <v>255</v>
      </c>
      <c r="D133" s="38">
        <v>0</v>
      </c>
      <c r="E133" s="38">
        <v>0</v>
      </c>
      <c r="F133" s="38">
        <v>168740</v>
      </c>
      <c r="G133" s="38">
        <v>8202</v>
      </c>
      <c r="H133" s="38">
        <v>256500</v>
      </c>
      <c r="I133" s="38">
        <v>0</v>
      </c>
      <c r="J133" s="38">
        <v>1842</v>
      </c>
      <c r="K133" s="38">
        <v>0</v>
      </c>
      <c r="L133" s="38">
        <v>0</v>
      </c>
      <c r="M133" s="38">
        <v>0</v>
      </c>
      <c r="N133" s="38">
        <v>0</v>
      </c>
      <c r="O133" s="38">
        <v>10448</v>
      </c>
      <c r="P133" s="38">
        <v>0</v>
      </c>
      <c r="Q133" s="38">
        <v>0</v>
      </c>
      <c r="R133" s="38">
        <v>124676</v>
      </c>
      <c r="S133" s="38">
        <v>0</v>
      </c>
      <c r="T133" s="38">
        <v>4396</v>
      </c>
      <c r="U133" s="38">
        <v>11124</v>
      </c>
      <c r="V133" s="38">
        <v>0</v>
      </c>
      <c r="W133" s="38">
        <v>0</v>
      </c>
      <c r="X133" s="38">
        <v>3796</v>
      </c>
      <c r="Y133" s="38">
        <v>0</v>
      </c>
      <c r="Z133" s="38">
        <v>0</v>
      </c>
      <c r="AA133" s="38">
        <v>0</v>
      </c>
      <c r="AB133" s="38">
        <v>50981</v>
      </c>
      <c r="AC133" s="38">
        <v>47668</v>
      </c>
      <c r="AD133" s="38">
        <v>1100000</v>
      </c>
      <c r="AE133" s="38">
        <v>6207</v>
      </c>
      <c r="AF133" s="38">
        <v>0</v>
      </c>
      <c r="AG133" s="38">
        <v>0</v>
      </c>
      <c r="AH133" s="38">
        <v>0</v>
      </c>
      <c r="AI133" s="38">
        <v>0</v>
      </c>
      <c r="AJ133" s="38">
        <v>115070</v>
      </c>
      <c r="AK133" s="38">
        <v>554650</v>
      </c>
      <c r="AL133" s="38">
        <v>301500</v>
      </c>
      <c r="AM133" s="38">
        <v>7294</v>
      </c>
      <c r="AN133" s="38">
        <v>0</v>
      </c>
      <c r="AO133" s="38">
        <v>0</v>
      </c>
      <c r="AP133" s="38">
        <v>0</v>
      </c>
      <c r="AQ133" s="38">
        <v>0</v>
      </c>
      <c r="AR133" s="38">
        <v>0</v>
      </c>
      <c r="AS133" s="38">
        <v>0</v>
      </c>
      <c r="AT133" s="38">
        <v>0</v>
      </c>
      <c r="AU133" s="38">
        <v>0</v>
      </c>
      <c r="AV133" s="38">
        <v>83896</v>
      </c>
      <c r="AW133" s="38">
        <v>9991</v>
      </c>
      <c r="AX133" s="38">
        <v>767017</v>
      </c>
      <c r="AY133" s="38">
        <v>0</v>
      </c>
      <c r="AZ133" s="38">
        <v>0</v>
      </c>
      <c r="BA133" s="38">
        <v>218942</v>
      </c>
      <c r="BB133" s="38">
        <v>332594</v>
      </c>
      <c r="BC133" s="38">
        <v>314338</v>
      </c>
      <c r="BD133" s="38">
        <v>19916</v>
      </c>
      <c r="BE133" s="38">
        <v>0</v>
      </c>
      <c r="BF133" s="38">
        <v>0</v>
      </c>
      <c r="BG133" s="38">
        <v>0</v>
      </c>
      <c r="BH133" s="38">
        <v>136911</v>
      </c>
      <c r="BI133" s="38">
        <v>344951</v>
      </c>
      <c r="BJ133" s="38">
        <v>0</v>
      </c>
      <c r="BK133" s="38">
        <v>0</v>
      </c>
      <c r="BL133" s="38">
        <v>0</v>
      </c>
      <c r="BM133" s="38">
        <v>0</v>
      </c>
      <c r="BN133" s="38">
        <v>896000</v>
      </c>
      <c r="BO133" s="38">
        <v>0</v>
      </c>
      <c r="BP133" s="38">
        <v>0</v>
      </c>
      <c r="BQ133" s="39">
        <v>0</v>
      </c>
      <c r="BR133" s="40">
        <f t="shared" si="1"/>
        <v>5897650</v>
      </c>
    </row>
    <row r="134" spans="1:70">
      <c r="A134" s="35"/>
      <c r="B134" s="36">
        <v>716</v>
      </c>
      <c r="C134" s="37" t="s">
        <v>256</v>
      </c>
      <c r="D134" s="38">
        <v>366594</v>
      </c>
      <c r="E134" s="38">
        <v>0</v>
      </c>
      <c r="F134" s="38">
        <v>0</v>
      </c>
      <c r="G134" s="38">
        <v>0</v>
      </c>
      <c r="H134" s="38">
        <v>873026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762659</v>
      </c>
      <c r="S134" s="38">
        <v>231998</v>
      </c>
      <c r="T134" s="38">
        <v>26320</v>
      </c>
      <c r="U134" s="38">
        <v>0</v>
      </c>
      <c r="V134" s="38">
        <v>0</v>
      </c>
      <c r="W134" s="38">
        <v>0</v>
      </c>
      <c r="X134" s="38">
        <v>1624</v>
      </c>
      <c r="Y134" s="38">
        <v>0</v>
      </c>
      <c r="Z134" s="38">
        <v>0</v>
      </c>
      <c r="AA134" s="38">
        <v>0</v>
      </c>
      <c r="AB134" s="38">
        <v>0</v>
      </c>
      <c r="AC134" s="38">
        <v>0</v>
      </c>
      <c r="AD134" s="38">
        <v>1425517</v>
      </c>
      <c r="AE134" s="38">
        <v>0</v>
      </c>
      <c r="AF134" s="38">
        <v>0</v>
      </c>
      <c r="AG134" s="38">
        <v>53956</v>
      </c>
      <c r="AH134" s="38">
        <v>0</v>
      </c>
      <c r="AI134" s="38">
        <v>0</v>
      </c>
      <c r="AJ134" s="38">
        <v>712740</v>
      </c>
      <c r="AK134" s="38">
        <v>176647</v>
      </c>
      <c r="AL134" s="38">
        <v>504576</v>
      </c>
      <c r="AM134" s="38">
        <v>0</v>
      </c>
      <c r="AN134" s="38">
        <v>0</v>
      </c>
      <c r="AO134" s="38">
        <v>0</v>
      </c>
      <c r="AP134" s="38">
        <v>0</v>
      </c>
      <c r="AQ134" s="38">
        <v>0</v>
      </c>
      <c r="AR134" s="38">
        <v>503468</v>
      </c>
      <c r="AS134" s="38">
        <v>0</v>
      </c>
      <c r="AT134" s="38">
        <v>769914</v>
      </c>
      <c r="AU134" s="38">
        <v>167843</v>
      </c>
      <c r="AV134" s="38">
        <v>0</v>
      </c>
      <c r="AW134" s="38">
        <v>0</v>
      </c>
      <c r="AX134" s="38">
        <v>0</v>
      </c>
      <c r="AY134" s="38">
        <v>0</v>
      </c>
      <c r="AZ134" s="38">
        <v>0</v>
      </c>
      <c r="BA134" s="38">
        <v>0</v>
      </c>
      <c r="BB134" s="38">
        <v>94881</v>
      </c>
      <c r="BC134" s="38">
        <v>1311100</v>
      </c>
      <c r="BD134" s="38">
        <v>0</v>
      </c>
      <c r="BE134" s="38">
        <v>0</v>
      </c>
      <c r="BF134" s="38">
        <v>580985</v>
      </c>
      <c r="BG134" s="38">
        <v>239153</v>
      </c>
      <c r="BH134" s="38">
        <v>0</v>
      </c>
      <c r="BI134" s="38">
        <v>0</v>
      </c>
      <c r="BJ134" s="38">
        <v>0</v>
      </c>
      <c r="BK134" s="38">
        <v>0</v>
      </c>
      <c r="BL134" s="38">
        <v>0</v>
      </c>
      <c r="BM134" s="38">
        <v>4640</v>
      </c>
      <c r="BN134" s="38">
        <v>0</v>
      </c>
      <c r="BO134" s="38">
        <v>0</v>
      </c>
      <c r="BP134" s="38">
        <v>0</v>
      </c>
      <c r="BQ134" s="39">
        <v>0</v>
      </c>
      <c r="BR134" s="40">
        <f t="shared" si="1"/>
        <v>8807641</v>
      </c>
    </row>
    <row r="135" spans="1:70">
      <c r="A135" s="35"/>
      <c r="B135" s="36">
        <v>719</v>
      </c>
      <c r="C135" s="37" t="s">
        <v>257</v>
      </c>
      <c r="D135" s="38">
        <v>0</v>
      </c>
      <c r="E135" s="38">
        <v>33177</v>
      </c>
      <c r="F135" s="38">
        <v>196225</v>
      </c>
      <c r="G135" s="38">
        <v>4000</v>
      </c>
      <c r="H135" s="38">
        <v>0</v>
      </c>
      <c r="I135" s="38">
        <v>8180000</v>
      </c>
      <c r="J135" s="38">
        <v>0</v>
      </c>
      <c r="K135" s="38">
        <v>1823705</v>
      </c>
      <c r="L135" s="38">
        <v>317299</v>
      </c>
      <c r="M135" s="38">
        <v>1748</v>
      </c>
      <c r="N135" s="38">
        <v>0</v>
      </c>
      <c r="O135" s="38">
        <v>0</v>
      </c>
      <c r="P135" s="38">
        <v>0</v>
      </c>
      <c r="Q135" s="38">
        <v>24188</v>
      </c>
      <c r="R135" s="38">
        <v>350738</v>
      </c>
      <c r="S135" s="38">
        <v>252384</v>
      </c>
      <c r="T135" s="38">
        <v>2349</v>
      </c>
      <c r="U135" s="38">
        <v>0</v>
      </c>
      <c r="V135" s="38">
        <v>0</v>
      </c>
      <c r="W135" s="38">
        <v>0</v>
      </c>
      <c r="X135" s="38">
        <v>21490</v>
      </c>
      <c r="Y135" s="38">
        <v>0</v>
      </c>
      <c r="Z135" s="38">
        <v>0</v>
      </c>
      <c r="AA135" s="38">
        <v>0</v>
      </c>
      <c r="AB135" s="38">
        <v>0</v>
      </c>
      <c r="AC135" s="38">
        <v>127992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73541</v>
      </c>
      <c r="AJ135" s="38">
        <v>94466</v>
      </c>
      <c r="AK135" s="38">
        <v>1643</v>
      </c>
      <c r="AL135" s="38">
        <v>424267</v>
      </c>
      <c r="AM135" s="38">
        <v>19233</v>
      </c>
      <c r="AN135" s="38">
        <v>0</v>
      </c>
      <c r="AO135" s="38">
        <v>104530</v>
      </c>
      <c r="AP135" s="38">
        <v>0</v>
      </c>
      <c r="AQ135" s="38">
        <v>0</v>
      </c>
      <c r="AR135" s="38">
        <v>1107</v>
      </c>
      <c r="AS135" s="38">
        <v>0</v>
      </c>
      <c r="AT135" s="38">
        <v>0</v>
      </c>
      <c r="AU135" s="38">
        <v>3649</v>
      </c>
      <c r="AV135" s="38">
        <v>199228</v>
      </c>
      <c r="AW135" s="38">
        <v>855</v>
      </c>
      <c r="AX135" s="38">
        <v>0</v>
      </c>
      <c r="AY135" s="38">
        <v>0</v>
      </c>
      <c r="AZ135" s="38">
        <v>0</v>
      </c>
      <c r="BA135" s="38">
        <v>0</v>
      </c>
      <c r="BB135" s="38">
        <v>0</v>
      </c>
      <c r="BC135" s="38">
        <v>237169</v>
      </c>
      <c r="BD135" s="38">
        <v>52429</v>
      </c>
      <c r="BE135" s="38">
        <v>0</v>
      </c>
      <c r="BF135" s="38">
        <v>0</v>
      </c>
      <c r="BG135" s="38">
        <v>98604</v>
      </c>
      <c r="BH135" s="38">
        <v>632</v>
      </c>
      <c r="BI135" s="38">
        <v>0</v>
      </c>
      <c r="BJ135" s="38">
        <v>98513</v>
      </c>
      <c r="BK135" s="38">
        <v>0</v>
      </c>
      <c r="BL135" s="38">
        <v>0</v>
      </c>
      <c r="BM135" s="38">
        <v>0</v>
      </c>
      <c r="BN135" s="38">
        <v>478655</v>
      </c>
      <c r="BO135" s="38">
        <v>0</v>
      </c>
      <c r="BP135" s="38">
        <v>0</v>
      </c>
      <c r="BQ135" s="39">
        <v>0</v>
      </c>
      <c r="BR135" s="40">
        <f t="shared" si="1"/>
        <v>13223816</v>
      </c>
    </row>
    <row r="136" spans="1:70">
      <c r="A136" s="35"/>
      <c r="B136" s="36"/>
      <c r="C136" s="47" t="s">
        <v>258</v>
      </c>
      <c r="D136" s="48">
        <f>SUM(D129:D135)</f>
        <v>7588144</v>
      </c>
      <c r="E136" s="48">
        <f t="shared" ref="E136:BP136" si="8">SUM(E129:E135)</f>
        <v>367431</v>
      </c>
      <c r="F136" s="48">
        <f t="shared" si="8"/>
        <v>2173146</v>
      </c>
      <c r="G136" s="48">
        <f t="shared" si="8"/>
        <v>506174</v>
      </c>
      <c r="H136" s="48">
        <f t="shared" si="8"/>
        <v>11503681</v>
      </c>
      <c r="I136" s="48">
        <f t="shared" si="8"/>
        <v>20699000</v>
      </c>
      <c r="J136" s="48">
        <f t="shared" si="8"/>
        <v>53995</v>
      </c>
      <c r="K136" s="48">
        <f t="shared" si="8"/>
        <v>2661236</v>
      </c>
      <c r="L136" s="48">
        <f t="shared" si="8"/>
        <v>331206</v>
      </c>
      <c r="M136" s="48">
        <f t="shared" si="8"/>
        <v>1739163</v>
      </c>
      <c r="N136" s="48">
        <f t="shared" si="8"/>
        <v>2143508</v>
      </c>
      <c r="O136" s="48">
        <f t="shared" si="8"/>
        <v>158001</v>
      </c>
      <c r="P136" s="48">
        <f t="shared" si="8"/>
        <v>300055</v>
      </c>
      <c r="Q136" s="48">
        <f t="shared" si="8"/>
        <v>121233</v>
      </c>
      <c r="R136" s="48">
        <f t="shared" si="8"/>
        <v>6493654</v>
      </c>
      <c r="S136" s="48">
        <f t="shared" si="8"/>
        <v>1668550</v>
      </c>
      <c r="T136" s="48">
        <f t="shared" si="8"/>
        <v>88118</v>
      </c>
      <c r="U136" s="48">
        <f t="shared" si="8"/>
        <v>75131</v>
      </c>
      <c r="V136" s="48">
        <f t="shared" si="8"/>
        <v>0</v>
      </c>
      <c r="W136" s="48">
        <f t="shared" si="8"/>
        <v>0</v>
      </c>
      <c r="X136" s="48">
        <f t="shared" si="8"/>
        <v>128842</v>
      </c>
      <c r="Y136" s="48">
        <f t="shared" si="8"/>
        <v>30163</v>
      </c>
      <c r="Z136" s="48">
        <f t="shared" si="8"/>
        <v>10656</v>
      </c>
      <c r="AA136" s="48">
        <f t="shared" si="8"/>
        <v>67483</v>
      </c>
      <c r="AB136" s="48">
        <f t="shared" si="8"/>
        <v>2400525</v>
      </c>
      <c r="AC136" s="48">
        <f t="shared" si="8"/>
        <v>1976963</v>
      </c>
      <c r="AD136" s="48">
        <f t="shared" si="8"/>
        <v>36509414</v>
      </c>
      <c r="AE136" s="48">
        <f t="shared" si="8"/>
        <v>34509</v>
      </c>
      <c r="AF136" s="48">
        <f t="shared" si="8"/>
        <v>2404632</v>
      </c>
      <c r="AG136" s="48">
        <f t="shared" si="8"/>
        <v>82374</v>
      </c>
      <c r="AH136" s="48">
        <f t="shared" si="8"/>
        <v>0</v>
      </c>
      <c r="AI136" s="48">
        <f t="shared" si="8"/>
        <v>73541</v>
      </c>
      <c r="AJ136" s="48">
        <f t="shared" si="8"/>
        <v>3772486</v>
      </c>
      <c r="AK136" s="48">
        <f t="shared" si="8"/>
        <v>26701020</v>
      </c>
      <c r="AL136" s="48">
        <f t="shared" si="8"/>
        <v>9583495</v>
      </c>
      <c r="AM136" s="48">
        <f t="shared" si="8"/>
        <v>525406</v>
      </c>
      <c r="AN136" s="48">
        <f t="shared" si="8"/>
        <v>0</v>
      </c>
      <c r="AO136" s="48">
        <f t="shared" si="8"/>
        <v>282795</v>
      </c>
      <c r="AP136" s="48">
        <f t="shared" si="8"/>
        <v>9144000</v>
      </c>
      <c r="AQ136" s="48">
        <f t="shared" si="8"/>
        <v>1307622</v>
      </c>
      <c r="AR136" s="48">
        <f t="shared" si="8"/>
        <v>3683841</v>
      </c>
      <c r="AS136" s="48">
        <f t="shared" si="8"/>
        <v>18851213</v>
      </c>
      <c r="AT136" s="48">
        <f t="shared" si="8"/>
        <v>3356358</v>
      </c>
      <c r="AU136" s="48">
        <f t="shared" si="8"/>
        <v>2435895</v>
      </c>
      <c r="AV136" s="48">
        <f t="shared" si="8"/>
        <v>3198848</v>
      </c>
      <c r="AW136" s="48">
        <f t="shared" si="8"/>
        <v>924484</v>
      </c>
      <c r="AX136" s="48">
        <f t="shared" si="8"/>
        <v>27237080</v>
      </c>
      <c r="AY136" s="48">
        <f t="shared" si="8"/>
        <v>6118412</v>
      </c>
      <c r="AZ136" s="48">
        <f t="shared" si="8"/>
        <v>39189856</v>
      </c>
      <c r="BA136" s="48">
        <f t="shared" si="8"/>
        <v>1856472</v>
      </c>
      <c r="BB136" s="48">
        <f t="shared" si="8"/>
        <v>35684477</v>
      </c>
      <c r="BC136" s="48">
        <f t="shared" si="8"/>
        <v>12256773</v>
      </c>
      <c r="BD136" s="48">
        <f t="shared" si="8"/>
        <v>746460</v>
      </c>
      <c r="BE136" s="48">
        <f t="shared" si="8"/>
        <v>0</v>
      </c>
      <c r="BF136" s="48">
        <f t="shared" si="8"/>
        <v>2536555</v>
      </c>
      <c r="BG136" s="48">
        <f t="shared" si="8"/>
        <v>1267818</v>
      </c>
      <c r="BH136" s="48">
        <f t="shared" si="8"/>
        <v>10364573</v>
      </c>
      <c r="BI136" s="48">
        <f t="shared" si="8"/>
        <v>7540913</v>
      </c>
      <c r="BJ136" s="48">
        <f t="shared" si="8"/>
        <v>1692470</v>
      </c>
      <c r="BK136" s="48">
        <f t="shared" si="8"/>
        <v>52521</v>
      </c>
      <c r="BL136" s="48">
        <f t="shared" si="8"/>
        <v>8753</v>
      </c>
      <c r="BM136" s="48">
        <f t="shared" si="8"/>
        <v>316596</v>
      </c>
      <c r="BN136" s="48">
        <f t="shared" si="8"/>
        <v>20603964</v>
      </c>
      <c r="BO136" s="48">
        <f t="shared" si="8"/>
        <v>372902</v>
      </c>
      <c r="BP136" s="48">
        <f t="shared" si="8"/>
        <v>0</v>
      </c>
      <c r="BQ136" s="48">
        <f t="shared" ref="BQ136:BR136" si="9">SUM(BQ129:BQ135)</f>
        <v>19956</v>
      </c>
      <c r="BR136" s="48">
        <f t="shared" si="9"/>
        <v>354024542</v>
      </c>
    </row>
    <row r="137" spans="1:70">
      <c r="A137" s="35"/>
      <c r="B137" s="36">
        <v>721</v>
      </c>
      <c r="C137" s="37" t="s">
        <v>259</v>
      </c>
      <c r="D137" s="38">
        <v>0</v>
      </c>
      <c r="E137" s="38">
        <v>19587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38">
        <v>0</v>
      </c>
      <c r="X137" s="38">
        <v>0</v>
      </c>
      <c r="Y137" s="38">
        <v>1510</v>
      </c>
      <c r="Z137" s="38">
        <v>0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15609</v>
      </c>
      <c r="AH137" s="38">
        <v>0</v>
      </c>
      <c r="AI137" s="38">
        <v>0</v>
      </c>
      <c r="AJ137" s="38">
        <v>0</v>
      </c>
      <c r="AK137" s="38">
        <v>0</v>
      </c>
      <c r="AL137" s="38">
        <v>0</v>
      </c>
      <c r="AM137" s="38">
        <v>0</v>
      </c>
      <c r="AN137" s="38">
        <v>0</v>
      </c>
      <c r="AO137" s="38">
        <v>0</v>
      </c>
      <c r="AP137" s="38">
        <v>0</v>
      </c>
      <c r="AQ137" s="38">
        <v>0</v>
      </c>
      <c r="AR137" s="38">
        <v>0</v>
      </c>
      <c r="AS137" s="38">
        <v>0</v>
      </c>
      <c r="AT137" s="38">
        <v>0</v>
      </c>
      <c r="AU137" s="38">
        <v>0</v>
      </c>
      <c r="AV137" s="38">
        <v>0</v>
      </c>
      <c r="AW137" s="38">
        <v>0</v>
      </c>
      <c r="AX137" s="38">
        <v>172266</v>
      </c>
      <c r="AY137" s="38">
        <v>0</v>
      </c>
      <c r="AZ137" s="38">
        <v>0</v>
      </c>
      <c r="BA137" s="38">
        <v>0</v>
      </c>
      <c r="BB137" s="38">
        <v>0</v>
      </c>
      <c r="BC137" s="38">
        <v>0</v>
      </c>
      <c r="BD137" s="38">
        <v>0</v>
      </c>
      <c r="BE137" s="38">
        <v>3195</v>
      </c>
      <c r="BF137" s="38">
        <v>0</v>
      </c>
      <c r="BG137" s="38">
        <v>0</v>
      </c>
      <c r="BH137" s="38">
        <v>0</v>
      </c>
      <c r="BI137" s="38">
        <v>0</v>
      </c>
      <c r="BJ137" s="38">
        <v>4880</v>
      </c>
      <c r="BK137" s="38">
        <v>0</v>
      </c>
      <c r="BL137" s="38">
        <v>0</v>
      </c>
      <c r="BM137" s="38">
        <v>0</v>
      </c>
      <c r="BN137" s="38">
        <v>0</v>
      </c>
      <c r="BO137" s="38">
        <v>0</v>
      </c>
      <c r="BP137" s="38">
        <v>0</v>
      </c>
      <c r="BQ137" s="39">
        <v>0</v>
      </c>
      <c r="BR137" s="40">
        <f t="shared" si="1"/>
        <v>217047</v>
      </c>
    </row>
    <row r="138" spans="1:70">
      <c r="A138" s="35"/>
      <c r="B138" s="36">
        <v>722</v>
      </c>
      <c r="C138" s="37" t="s">
        <v>260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1788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8">
        <v>0</v>
      </c>
      <c r="X138" s="38">
        <v>0</v>
      </c>
      <c r="Y138" s="38">
        <v>0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0</v>
      </c>
      <c r="AL138" s="38">
        <v>0</v>
      </c>
      <c r="AM138" s="38">
        <v>0</v>
      </c>
      <c r="AN138" s="38">
        <v>0</v>
      </c>
      <c r="AO138" s="38">
        <v>0</v>
      </c>
      <c r="AP138" s="38">
        <v>0</v>
      </c>
      <c r="AQ138" s="38">
        <v>0</v>
      </c>
      <c r="AR138" s="38">
        <v>0</v>
      </c>
      <c r="AS138" s="38">
        <v>0</v>
      </c>
      <c r="AT138" s="38">
        <v>0</v>
      </c>
      <c r="AU138" s="38">
        <v>0</v>
      </c>
      <c r="AV138" s="38">
        <v>0</v>
      </c>
      <c r="AW138" s="38">
        <v>0</v>
      </c>
      <c r="AX138" s="38">
        <v>0</v>
      </c>
      <c r="AY138" s="38">
        <v>0</v>
      </c>
      <c r="AZ138" s="38">
        <v>0</v>
      </c>
      <c r="BA138" s="38">
        <v>0</v>
      </c>
      <c r="BB138" s="38">
        <v>0</v>
      </c>
      <c r="BC138" s="38">
        <v>0</v>
      </c>
      <c r="BD138" s="38">
        <v>0</v>
      </c>
      <c r="BE138" s="38">
        <v>0</v>
      </c>
      <c r="BF138" s="38">
        <v>0</v>
      </c>
      <c r="BG138" s="38">
        <v>0</v>
      </c>
      <c r="BH138" s="38">
        <v>0</v>
      </c>
      <c r="BI138" s="38">
        <v>0</v>
      </c>
      <c r="BJ138" s="38">
        <v>0</v>
      </c>
      <c r="BK138" s="38">
        <v>0</v>
      </c>
      <c r="BL138" s="38">
        <v>0</v>
      </c>
      <c r="BM138" s="38">
        <v>0</v>
      </c>
      <c r="BN138" s="38">
        <v>0</v>
      </c>
      <c r="BO138" s="38">
        <v>0</v>
      </c>
      <c r="BP138" s="38">
        <v>0</v>
      </c>
      <c r="BQ138" s="39">
        <v>0</v>
      </c>
      <c r="BR138" s="40">
        <f t="shared" si="1"/>
        <v>1788</v>
      </c>
    </row>
    <row r="139" spans="1:70">
      <c r="A139" s="35"/>
      <c r="B139" s="36">
        <v>724</v>
      </c>
      <c r="C139" s="37" t="s">
        <v>261</v>
      </c>
      <c r="D139" s="38">
        <v>745216</v>
      </c>
      <c r="E139" s="38">
        <v>47202</v>
      </c>
      <c r="F139" s="38">
        <v>285868</v>
      </c>
      <c r="G139" s="38">
        <v>43203</v>
      </c>
      <c r="H139" s="38">
        <v>1622615</v>
      </c>
      <c r="I139" s="38">
        <v>4725000</v>
      </c>
      <c r="J139" s="38">
        <v>15704</v>
      </c>
      <c r="K139" s="38">
        <v>255813</v>
      </c>
      <c r="L139" s="38">
        <v>130743</v>
      </c>
      <c r="M139" s="38">
        <v>484703</v>
      </c>
      <c r="N139" s="38">
        <v>496567</v>
      </c>
      <c r="O139" s="38">
        <v>290700</v>
      </c>
      <c r="P139" s="38">
        <v>0</v>
      </c>
      <c r="Q139" s="38">
        <v>77049</v>
      </c>
      <c r="R139" s="38">
        <v>803747</v>
      </c>
      <c r="S139" s="38">
        <v>184999</v>
      </c>
      <c r="T139" s="38">
        <v>80858</v>
      </c>
      <c r="U139" s="38">
        <v>116364</v>
      </c>
      <c r="V139" s="38">
        <v>28321</v>
      </c>
      <c r="W139" s="38">
        <v>0</v>
      </c>
      <c r="X139" s="38">
        <v>24432</v>
      </c>
      <c r="Y139" s="38">
        <v>37930</v>
      </c>
      <c r="Z139" s="38">
        <v>0</v>
      </c>
      <c r="AA139" s="38">
        <v>0</v>
      </c>
      <c r="AB139" s="38">
        <v>322727</v>
      </c>
      <c r="AC139" s="38">
        <v>125991</v>
      </c>
      <c r="AD139" s="38">
        <v>1995721</v>
      </c>
      <c r="AE139" s="38">
        <v>140958</v>
      </c>
      <c r="AF139" s="38">
        <v>108652</v>
      </c>
      <c r="AG139" s="38">
        <v>50176</v>
      </c>
      <c r="AH139" s="38">
        <v>73629</v>
      </c>
      <c r="AI139" s="38">
        <v>0</v>
      </c>
      <c r="AJ139" s="38">
        <v>467894</v>
      </c>
      <c r="AK139" s="38">
        <v>959169</v>
      </c>
      <c r="AL139" s="38">
        <v>548095</v>
      </c>
      <c r="AM139" s="38">
        <v>77220</v>
      </c>
      <c r="AN139" s="38">
        <v>20830</v>
      </c>
      <c r="AO139" s="38">
        <v>43390</v>
      </c>
      <c r="AP139" s="38">
        <v>0</v>
      </c>
      <c r="AQ139" s="38">
        <v>845634</v>
      </c>
      <c r="AR139" s="38">
        <v>302111</v>
      </c>
      <c r="AS139" s="38">
        <v>5365283</v>
      </c>
      <c r="AT139" s="38">
        <v>347406</v>
      </c>
      <c r="AU139" s="38">
        <v>169082</v>
      </c>
      <c r="AV139" s="38">
        <v>438889</v>
      </c>
      <c r="AW139" s="38">
        <v>0</v>
      </c>
      <c r="AX139" s="38">
        <v>2453288</v>
      </c>
      <c r="AY139" s="38">
        <v>423182</v>
      </c>
      <c r="AZ139" s="38">
        <v>3218321</v>
      </c>
      <c r="BA139" s="38">
        <v>0</v>
      </c>
      <c r="BB139" s="38">
        <v>3132511</v>
      </c>
      <c r="BC139" s="38">
        <v>1962458</v>
      </c>
      <c r="BD139" s="38">
        <v>264703</v>
      </c>
      <c r="BE139" s="38">
        <v>539950</v>
      </c>
      <c r="BF139" s="38">
        <v>591188</v>
      </c>
      <c r="BG139" s="38">
        <v>0</v>
      </c>
      <c r="BH139" s="38">
        <v>837332</v>
      </c>
      <c r="BI139" s="38">
        <v>1312082</v>
      </c>
      <c r="BJ139" s="38">
        <v>265615</v>
      </c>
      <c r="BK139" s="38">
        <v>0</v>
      </c>
      <c r="BL139" s="38">
        <v>0</v>
      </c>
      <c r="BM139" s="38">
        <v>47553</v>
      </c>
      <c r="BN139" s="38">
        <v>1366123</v>
      </c>
      <c r="BO139" s="38">
        <v>0</v>
      </c>
      <c r="BP139" s="38">
        <v>0</v>
      </c>
      <c r="BQ139" s="39">
        <v>99324</v>
      </c>
      <c r="BR139" s="40">
        <f t="shared" si="1"/>
        <v>39413521</v>
      </c>
    </row>
    <row r="140" spans="1:70">
      <c r="A140" s="35"/>
      <c r="B140" s="36">
        <v>725</v>
      </c>
      <c r="C140" s="37" t="s">
        <v>262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2867</v>
      </c>
      <c r="AG140" s="38">
        <v>0</v>
      </c>
      <c r="AH140" s="38">
        <v>0</v>
      </c>
      <c r="AI140" s="38">
        <v>0</v>
      </c>
      <c r="AJ140" s="38">
        <v>0</v>
      </c>
      <c r="AK140" s="38">
        <v>0</v>
      </c>
      <c r="AL140" s="38">
        <v>0</v>
      </c>
      <c r="AM140" s="38">
        <v>0</v>
      </c>
      <c r="AN140" s="38">
        <v>0</v>
      </c>
      <c r="AO140" s="38">
        <v>0</v>
      </c>
      <c r="AP140" s="38">
        <v>0</v>
      </c>
      <c r="AQ140" s="38">
        <v>0</v>
      </c>
      <c r="AR140" s="38">
        <v>0</v>
      </c>
      <c r="AS140" s="38">
        <v>0</v>
      </c>
      <c r="AT140" s="38">
        <v>0</v>
      </c>
      <c r="AU140" s="38">
        <v>0</v>
      </c>
      <c r="AV140" s="38">
        <v>0</v>
      </c>
      <c r="AW140" s="38">
        <v>0</v>
      </c>
      <c r="AX140" s="38">
        <v>0</v>
      </c>
      <c r="AY140" s="38">
        <v>0</v>
      </c>
      <c r="AZ140" s="38">
        <v>0</v>
      </c>
      <c r="BA140" s="38">
        <v>0</v>
      </c>
      <c r="BB140" s="38">
        <v>0</v>
      </c>
      <c r="BC140" s="38">
        <v>0</v>
      </c>
      <c r="BD140" s="38">
        <v>0</v>
      </c>
      <c r="BE140" s="38">
        <v>0</v>
      </c>
      <c r="BF140" s="38">
        <v>0</v>
      </c>
      <c r="BG140" s="38">
        <v>0</v>
      </c>
      <c r="BH140" s="38">
        <v>0</v>
      </c>
      <c r="BI140" s="38">
        <v>0</v>
      </c>
      <c r="BJ140" s="38">
        <v>0</v>
      </c>
      <c r="BK140" s="38">
        <v>0</v>
      </c>
      <c r="BL140" s="38">
        <v>0</v>
      </c>
      <c r="BM140" s="38">
        <v>0</v>
      </c>
      <c r="BN140" s="38">
        <v>0</v>
      </c>
      <c r="BO140" s="38">
        <v>0</v>
      </c>
      <c r="BP140" s="38">
        <v>0</v>
      </c>
      <c r="BQ140" s="39">
        <v>0</v>
      </c>
      <c r="BR140" s="40">
        <f t="shared" si="1"/>
        <v>2867</v>
      </c>
    </row>
    <row r="141" spans="1:70">
      <c r="A141" s="35"/>
      <c r="B141" s="36">
        <v>732</v>
      </c>
      <c r="C141" s="37" t="s">
        <v>263</v>
      </c>
      <c r="D141" s="38">
        <v>48496</v>
      </c>
      <c r="E141" s="38">
        <v>0</v>
      </c>
      <c r="F141" s="38">
        <v>71665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38">
        <v>96778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0</v>
      </c>
      <c r="AL141" s="38">
        <v>0</v>
      </c>
      <c r="AM141" s="38">
        <v>0</v>
      </c>
      <c r="AN141" s="38">
        <v>0</v>
      </c>
      <c r="AO141" s="38">
        <v>0</v>
      </c>
      <c r="AP141" s="38">
        <v>0</v>
      </c>
      <c r="AQ141" s="38">
        <v>50214</v>
      </c>
      <c r="AR141" s="38">
        <v>0</v>
      </c>
      <c r="AS141" s="38">
        <v>0</v>
      </c>
      <c r="AT141" s="38">
        <v>0</v>
      </c>
      <c r="AU141" s="38">
        <v>0</v>
      </c>
      <c r="AV141" s="38">
        <v>0</v>
      </c>
      <c r="AW141" s="38">
        <v>0</v>
      </c>
      <c r="AX141" s="38">
        <v>0</v>
      </c>
      <c r="AY141" s="38">
        <v>0</v>
      </c>
      <c r="AZ141" s="38">
        <v>0</v>
      </c>
      <c r="BA141" s="38">
        <v>0</v>
      </c>
      <c r="BB141" s="38">
        <v>0</v>
      </c>
      <c r="BC141" s="38">
        <v>0</v>
      </c>
      <c r="BD141" s="38">
        <v>0</v>
      </c>
      <c r="BE141" s="38">
        <v>0</v>
      </c>
      <c r="BF141" s="38">
        <v>0</v>
      </c>
      <c r="BG141" s="38">
        <v>0</v>
      </c>
      <c r="BH141" s="38">
        <v>0</v>
      </c>
      <c r="BI141" s="38">
        <v>0</v>
      </c>
      <c r="BJ141" s="38">
        <v>0</v>
      </c>
      <c r="BK141" s="38">
        <v>0</v>
      </c>
      <c r="BL141" s="38">
        <v>0</v>
      </c>
      <c r="BM141" s="38">
        <v>0</v>
      </c>
      <c r="BN141" s="38">
        <v>0</v>
      </c>
      <c r="BO141" s="38">
        <v>0</v>
      </c>
      <c r="BP141" s="38">
        <v>0</v>
      </c>
      <c r="BQ141" s="39">
        <v>0</v>
      </c>
      <c r="BR141" s="40">
        <f t="shared" si="1"/>
        <v>267153</v>
      </c>
    </row>
    <row r="142" spans="1:70">
      <c r="A142" s="35"/>
      <c r="B142" s="36">
        <v>733</v>
      </c>
      <c r="C142" s="37" t="s">
        <v>264</v>
      </c>
      <c r="D142" s="38">
        <v>0</v>
      </c>
      <c r="E142" s="38">
        <v>0</v>
      </c>
      <c r="F142" s="38">
        <v>0</v>
      </c>
      <c r="G142" s="38">
        <v>0</v>
      </c>
      <c r="H142" s="38">
        <v>422338</v>
      </c>
      <c r="I142" s="38">
        <v>0</v>
      </c>
      <c r="J142" s="38">
        <v>46803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216804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2004601</v>
      </c>
      <c r="AL142" s="38">
        <v>0</v>
      </c>
      <c r="AM142" s="38">
        <v>0</v>
      </c>
      <c r="AN142" s="38">
        <v>0</v>
      </c>
      <c r="AO142" s="38">
        <v>0</v>
      </c>
      <c r="AP142" s="38">
        <v>1109000</v>
      </c>
      <c r="AQ142" s="38">
        <v>0</v>
      </c>
      <c r="AR142" s="38">
        <v>0</v>
      </c>
      <c r="AS142" s="38">
        <v>0</v>
      </c>
      <c r="AT142" s="38">
        <v>0</v>
      </c>
      <c r="AU142" s="38">
        <v>0</v>
      </c>
      <c r="AV142" s="38">
        <v>0</v>
      </c>
      <c r="AW142" s="38">
        <v>0</v>
      </c>
      <c r="AX142" s="38">
        <v>0</v>
      </c>
      <c r="AY142" s="38">
        <v>1005644</v>
      </c>
      <c r="AZ142" s="38">
        <v>0</v>
      </c>
      <c r="BA142" s="38">
        <v>698052</v>
      </c>
      <c r="BB142" s="38">
        <v>0</v>
      </c>
      <c r="BC142" s="38">
        <v>2042610</v>
      </c>
      <c r="BD142" s="38">
        <v>0</v>
      </c>
      <c r="BE142" s="38">
        <v>0</v>
      </c>
      <c r="BF142" s="38">
        <v>0</v>
      </c>
      <c r="BG142" s="38">
        <v>0</v>
      </c>
      <c r="BH142" s="38">
        <v>0</v>
      </c>
      <c r="BI142" s="38">
        <v>0</v>
      </c>
      <c r="BJ142" s="38">
        <v>0</v>
      </c>
      <c r="BK142" s="38">
        <v>0</v>
      </c>
      <c r="BL142" s="38">
        <v>0</v>
      </c>
      <c r="BM142" s="38">
        <v>0</v>
      </c>
      <c r="BN142" s="38">
        <v>0</v>
      </c>
      <c r="BO142" s="38">
        <v>0</v>
      </c>
      <c r="BP142" s="38">
        <v>0</v>
      </c>
      <c r="BQ142" s="39">
        <v>0</v>
      </c>
      <c r="BR142" s="40">
        <f t="shared" si="1"/>
        <v>7545852</v>
      </c>
    </row>
    <row r="143" spans="1:70">
      <c r="A143" s="35"/>
      <c r="B143" s="36">
        <v>734</v>
      </c>
      <c r="C143" s="37" t="s">
        <v>265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38">
        <v>0</v>
      </c>
      <c r="X143" s="38">
        <v>0</v>
      </c>
      <c r="Y143" s="38">
        <v>0</v>
      </c>
      <c r="Z143" s="38">
        <v>0</v>
      </c>
      <c r="AA143" s="38">
        <v>0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0</v>
      </c>
      <c r="AL143" s="38">
        <v>0</v>
      </c>
      <c r="AM143" s="38">
        <v>0</v>
      </c>
      <c r="AN143" s="38">
        <v>0</v>
      </c>
      <c r="AO143" s="38">
        <v>0</v>
      </c>
      <c r="AP143" s="38">
        <v>0</v>
      </c>
      <c r="AQ143" s="38">
        <v>1290</v>
      </c>
      <c r="AR143" s="38">
        <v>273882</v>
      </c>
      <c r="AS143" s="38">
        <v>0</v>
      </c>
      <c r="AT143" s="38">
        <v>0</v>
      </c>
      <c r="AU143" s="38">
        <v>0</v>
      </c>
      <c r="AV143" s="38">
        <v>5403</v>
      </c>
      <c r="AW143" s="38">
        <v>0</v>
      </c>
      <c r="AX143" s="38">
        <v>0</v>
      </c>
      <c r="AY143" s="38">
        <v>0</v>
      </c>
      <c r="AZ143" s="38">
        <v>0</v>
      </c>
      <c r="BA143" s="38">
        <v>953351</v>
      </c>
      <c r="BB143" s="38">
        <v>0</v>
      </c>
      <c r="BC143" s="38">
        <v>0</v>
      </c>
      <c r="BD143" s="38">
        <v>0</v>
      </c>
      <c r="BE143" s="38">
        <v>0</v>
      </c>
      <c r="BF143" s="38">
        <v>0</v>
      </c>
      <c r="BG143" s="38">
        <v>0</v>
      </c>
      <c r="BH143" s="38">
        <v>0</v>
      </c>
      <c r="BI143" s="38">
        <v>0</v>
      </c>
      <c r="BJ143" s="38">
        <v>0</v>
      </c>
      <c r="BK143" s="38">
        <v>0</v>
      </c>
      <c r="BL143" s="38">
        <v>0</v>
      </c>
      <c r="BM143" s="38">
        <v>0</v>
      </c>
      <c r="BN143" s="38">
        <v>0</v>
      </c>
      <c r="BO143" s="38">
        <v>0</v>
      </c>
      <c r="BP143" s="38">
        <v>0</v>
      </c>
      <c r="BQ143" s="39">
        <v>0</v>
      </c>
      <c r="BR143" s="40">
        <f t="shared" si="1"/>
        <v>1233926</v>
      </c>
    </row>
    <row r="144" spans="1:70">
      <c r="A144" s="35"/>
      <c r="B144" s="36">
        <v>739</v>
      </c>
      <c r="C144" s="37" t="s">
        <v>266</v>
      </c>
      <c r="D144" s="38">
        <v>0</v>
      </c>
      <c r="E144" s="38">
        <v>0</v>
      </c>
      <c r="F144" s="38">
        <v>0</v>
      </c>
      <c r="G144" s="38">
        <v>0</v>
      </c>
      <c r="H144" s="38">
        <v>62936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88698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38">
        <v>0</v>
      </c>
      <c r="Z144" s="38">
        <v>0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0</v>
      </c>
      <c r="AL144" s="38">
        <v>0</v>
      </c>
      <c r="AM144" s="38">
        <v>68364</v>
      </c>
      <c r="AN144" s="38">
        <v>0</v>
      </c>
      <c r="AO144" s="38">
        <v>0</v>
      </c>
      <c r="AP144" s="38">
        <v>0</v>
      </c>
      <c r="AQ144" s="38">
        <v>324489</v>
      </c>
      <c r="AR144" s="38">
        <v>54291</v>
      </c>
      <c r="AS144" s="38">
        <v>0</v>
      </c>
      <c r="AT144" s="38">
        <v>0</v>
      </c>
      <c r="AU144" s="38">
        <v>0</v>
      </c>
      <c r="AV144" s="38">
        <v>0</v>
      </c>
      <c r="AW144" s="38">
        <v>0</v>
      </c>
      <c r="AX144" s="38">
        <v>0</v>
      </c>
      <c r="AY144" s="38">
        <v>0</v>
      </c>
      <c r="AZ144" s="38">
        <v>0</v>
      </c>
      <c r="BA144" s="38">
        <v>0</v>
      </c>
      <c r="BB144" s="38">
        <v>0</v>
      </c>
      <c r="BC144" s="38">
        <v>404538</v>
      </c>
      <c r="BD144" s="38">
        <v>0</v>
      </c>
      <c r="BE144" s="38">
        <v>255770</v>
      </c>
      <c r="BF144" s="38">
        <v>0</v>
      </c>
      <c r="BG144" s="38">
        <v>0</v>
      </c>
      <c r="BH144" s="38">
        <v>0</v>
      </c>
      <c r="BI144" s="38">
        <v>0</v>
      </c>
      <c r="BJ144" s="38">
        <v>0</v>
      </c>
      <c r="BK144" s="38">
        <v>0</v>
      </c>
      <c r="BL144" s="38">
        <v>0</v>
      </c>
      <c r="BM144" s="38">
        <v>0</v>
      </c>
      <c r="BN144" s="38">
        <v>0</v>
      </c>
      <c r="BO144" s="38">
        <v>0</v>
      </c>
      <c r="BP144" s="38">
        <v>0</v>
      </c>
      <c r="BQ144" s="39">
        <v>0</v>
      </c>
      <c r="BR144" s="40">
        <f t="shared" si="1"/>
        <v>1259086</v>
      </c>
    </row>
    <row r="145" spans="1:70">
      <c r="A145" s="35"/>
      <c r="B145" s="36">
        <v>741</v>
      </c>
      <c r="C145" s="37" t="s">
        <v>267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38">
        <v>0</v>
      </c>
      <c r="Z145" s="38">
        <v>0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0</v>
      </c>
      <c r="AL145" s="38">
        <v>0</v>
      </c>
      <c r="AM145" s="38">
        <v>0</v>
      </c>
      <c r="AN145" s="38">
        <v>0</v>
      </c>
      <c r="AO145" s="38">
        <v>0</v>
      </c>
      <c r="AP145" s="38">
        <v>0</v>
      </c>
      <c r="AQ145" s="38">
        <v>0</v>
      </c>
      <c r="AR145" s="38">
        <v>0</v>
      </c>
      <c r="AS145" s="38">
        <v>0</v>
      </c>
      <c r="AT145" s="38">
        <v>0</v>
      </c>
      <c r="AU145" s="38">
        <v>0</v>
      </c>
      <c r="AV145" s="38">
        <v>0</v>
      </c>
      <c r="AW145" s="38">
        <v>16086</v>
      </c>
      <c r="AX145" s="38">
        <v>53003</v>
      </c>
      <c r="AY145" s="38">
        <v>0</v>
      </c>
      <c r="AZ145" s="38">
        <v>0</v>
      </c>
      <c r="BA145" s="38">
        <v>0</v>
      </c>
      <c r="BB145" s="38">
        <v>0</v>
      </c>
      <c r="BC145" s="38">
        <v>0</v>
      </c>
      <c r="BD145" s="38">
        <v>0</v>
      </c>
      <c r="BE145" s="38">
        <v>91</v>
      </c>
      <c r="BF145" s="38">
        <v>0</v>
      </c>
      <c r="BG145" s="38">
        <v>0</v>
      </c>
      <c r="BH145" s="38">
        <v>0</v>
      </c>
      <c r="BI145" s="38">
        <v>1993750</v>
      </c>
      <c r="BJ145" s="38">
        <v>0</v>
      </c>
      <c r="BK145" s="38">
        <v>0</v>
      </c>
      <c r="BL145" s="38">
        <v>0</v>
      </c>
      <c r="BM145" s="38">
        <v>0</v>
      </c>
      <c r="BN145" s="38">
        <v>0</v>
      </c>
      <c r="BO145" s="38">
        <v>0</v>
      </c>
      <c r="BP145" s="38">
        <v>0</v>
      </c>
      <c r="BQ145" s="39">
        <v>0</v>
      </c>
      <c r="BR145" s="40">
        <f t="shared" si="1"/>
        <v>2062930</v>
      </c>
    </row>
    <row r="146" spans="1:70">
      <c r="A146" s="35"/>
      <c r="B146" s="36">
        <v>744</v>
      </c>
      <c r="C146" s="37" t="s">
        <v>268</v>
      </c>
      <c r="D146" s="38">
        <v>391206</v>
      </c>
      <c r="E146" s="38">
        <v>15748</v>
      </c>
      <c r="F146" s="38">
        <v>221444</v>
      </c>
      <c r="G146" s="38">
        <v>47930</v>
      </c>
      <c r="H146" s="38">
        <v>465257</v>
      </c>
      <c r="I146" s="38">
        <v>3402000</v>
      </c>
      <c r="J146" s="38">
        <v>13955</v>
      </c>
      <c r="K146" s="38">
        <v>118836</v>
      </c>
      <c r="L146" s="38">
        <v>93205</v>
      </c>
      <c r="M146" s="38">
        <v>206572</v>
      </c>
      <c r="N146" s="38">
        <v>404063</v>
      </c>
      <c r="O146" s="38">
        <v>88274</v>
      </c>
      <c r="P146" s="38">
        <v>0</v>
      </c>
      <c r="Q146" s="38">
        <v>26642</v>
      </c>
      <c r="R146" s="38">
        <v>203328</v>
      </c>
      <c r="S146" s="38">
        <v>135937</v>
      </c>
      <c r="T146" s="38">
        <v>28050</v>
      </c>
      <c r="U146" s="38">
        <v>124267</v>
      </c>
      <c r="V146" s="38">
        <v>19173</v>
      </c>
      <c r="W146" s="38">
        <v>0</v>
      </c>
      <c r="X146" s="38">
        <v>24695</v>
      </c>
      <c r="Y146" s="38">
        <v>24078</v>
      </c>
      <c r="Z146" s="38">
        <v>0</v>
      </c>
      <c r="AA146" s="38">
        <v>0</v>
      </c>
      <c r="AB146" s="38">
        <v>206592</v>
      </c>
      <c r="AC146" s="38">
        <v>78315</v>
      </c>
      <c r="AD146" s="38">
        <v>1867361</v>
      </c>
      <c r="AE146" s="38">
        <v>58228</v>
      </c>
      <c r="AF146" s="38">
        <v>139121</v>
      </c>
      <c r="AG146" s="38">
        <v>50969</v>
      </c>
      <c r="AH146" s="38">
        <v>24765</v>
      </c>
      <c r="AI146" s="38">
        <v>0</v>
      </c>
      <c r="AJ146" s="38">
        <v>333165</v>
      </c>
      <c r="AK146" s="38">
        <v>445055</v>
      </c>
      <c r="AL146" s="38">
        <v>459174</v>
      </c>
      <c r="AM146" s="38">
        <v>45589</v>
      </c>
      <c r="AN146" s="38">
        <v>6951</v>
      </c>
      <c r="AO146" s="38">
        <v>3077</v>
      </c>
      <c r="AP146" s="38">
        <v>0</v>
      </c>
      <c r="AQ146" s="38">
        <v>332304</v>
      </c>
      <c r="AR146" s="38">
        <v>187703</v>
      </c>
      <c r="AS146" s="38">
        <v>7170989</v>
      </c>
      <c r="AT146" s="38">
        <v>181560</v>
      </c>
      <c r="AU146" s="38">
        <v>96973</v>
      </c>
      <c r="AV146" s="38">
        <v>385243</v>
      </c>
      <c r="AW146" s="38">
        <v>4563</v>
      </c>
      <c r="AX146" s="38">
        <v>1762539</v>
      </c>
      <c r="AY146" s="38">
        <v>292372</v>
      </c>
      <c r="AZ146" s="38">
        <v>2367387</v>
      </c>
      <c r="BA146" s="38">
        <v>0</v>
      </c>
      <c r="BB146" s="38">
        <v>1679515</v>
      </c>
      <c r="BC146" s="38">
        <v>767561</v>
      </c>
      <c r="BD146" s="38">
        <v>39866</v>
      </c>
      <c r="BE146" s="38">
        <v>154799</v>
      </c>
      <c r="BF146" s="38">
        <v>421811</v>
      </c>
      <c r="BG146" s="38">
        <v>0</v>
      </c>
      <c r="BH146" s="38">
        <v>589188</v>
      </c>
      <c r="BI146" s="38">
        <v>463296</v>
      </c>
      <c r="BJ146" s="38">
        <v>108845</v>
      </c>
      <c r="BK146" s="38">
        <v>0</v>
      </c>
      <c r="BL146" s="38">
        <v>38393</v>
      </c>
      <c r="BM146" s="38">
        <v>25645</v>
      </c>
      <c r="BN146" s="38">
        <v>715861</v>
      </c>
      <c r="BO146" s="38">
        <v>0</v>
      </c>
      <c r="BP146" s="38">
        <v>0</v>
      </c>
      <c r="BQ146" s="39">
        <v>38192</v>
      </c>
      <c r="BR146" s="40">
        <f t="shared" si="1"/>
        <v>27597627</v>
      </c>
    </row>
    <row r="147" spans="1:70">
      <c r="A147" s="35"/>
      <c r="B147" s="36">
        <v>752</v>
      </c>
      <c r="C147" s="37" t="s">
        <v>269</v>
      </c>
      <c r="D147" s="38">
        <v>2742</v>
      </c>
      <c r="E147" s="38">
        <v>0</v>
      </c>
      <c r="F147" s="38">
        <v>0</v>
      </c>
      <c r="G147" s="38">
        <v>0</v>
      </c>
      <c r="H147" s="38">
        <v>0</v>
      </c>
      <c r="I147" s="38">
        <v>101000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6450</v>
      </c>
      <c r="S147" s="38">
        <v>0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38">
        <v>0</v>
      </c>
      <c r="Z147" s="38">
        <v>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0</v>
      </c>
      <c r="AL147" s="38">
        <v>0</v>
      </c>
      <c r="AM147" s="38">
        <v>0</v>
      </c>
      <c r="AN147" s="38">
        <v>0</v>
      </c>
      <c r="AO147" s="38">
        <v>0</v>
      </c>
      <c r="AP147" s="38">
        <v>53000</v>
      </c>
      <c r="AQ147" s="38">
        <v>3020</v>
      </c>
      <c r="AR147" s="38">
        <v>0</v>
      </c>
      <c r="AS147" s="38">
        <v>329313</v>
      </c>
      <c r="AT147" s="38">
        <v>0</v>
      </c>
      <c r="AU147" s="38">
        <v>0</v>
      </c>
      <c r="AV147" s="38">
        <v>0</v>
      </c>
      <c r="AW147" s="38">
        <v>0</v>
      </c>
      <c r="AX147" s="38">
        <v>0</v>
      </c>
      <c r="AY147" s="38">
        <v>0</v>
      </c>
      <c r="AZ147" s="38">
        <v>0</v>
      </c>
      <c r="BA147" s="38">
        <v>0</v>
      </c>
      <c r="BB147" s="38">
        <v>0</v>
      </c>
      <c r="BC147" s="38">
        <v>0</v>
      </c>
      <c r="BD147" s="38">
        <v>0</v>
      </c>
      <c r="BE147" s="38">
        <v>0</v>
      </c>
      <c r="BF147" s="38">
        <v>0</v>
      </c>
      <c r="BG147" s="38">
        <v>0</v>
      </c>
      <c r="BH147" s="38">
        <v>66530</v>
      </c>
      <c r="BI147" s="38">
        <v>0</v>
      </c>
      <c r="BJ147" s="38">
        <v>0</v>
      </c>
      <c r="BK147" s="38">
        <v>0</v>
      </c>
      <c r="BL147" s="38">
        <v>0</v>
      </c>
      <c r="BM147" s="38">
        <v>0</v>
      </c>
      <c r="BN147" s="38">
        <v>10525</v>
      </c>
      <c r="BO147" s="38">
        <v>0</v>
      </c>
      <c r="BP147" s="38">
        <v>0</v>
      </c>
      <c r="BQ147" s="39">
        <v>0</v>
      </c>
      <c r="BR147" s="40">
        <f t="shared" si="1"/>
        <v>572580</v>
      </c>
    </row>
    <row r="148" spans="1:70">
      <c r="A148" s="35"/>
      <c r="B148" s="36">
        <v>759</v>
      </c>
      <c r="C148" s="37" t="s">
        <v>270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38">
        <v>0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0</v>
      </c>
      <c r="AL148" s="38">
        <v>0</v>
      </c>
      <c r="AM148" s="38">
        <v>0</v>
      </c>
      <c r="AN148" s="38">
        <v>0</v>
      </c>
      <c r="AO148" s="38">
        <v>0</v>
      </c>
      <c r="AP148" s="38">
        <v>0</v>
      </c>
      <c r="AQ148" s="38">
        <v>0</v>
      </c>
      <c r="AR148" s="38">
        <v>0</v>
      </c>
      <c r="AS148" s="38">
        <v>0</v>
      </c>
      <c r="AT148" s="38">
        <v>0</v>
      </c>
      <c r="AU148" s="38">
        <v>0</v>
      </c>
      <c r="AV148" s="38">
        <v>0</v>
      </c>
      <c r="AW148" s="38">
        <v>0</v>
      </c>
      <c r="AX148" s="38">
        <v>0</v>
      </c>
      <c r="AY148" s="38">
        <v>0</v>
      </c>
      <c r="AZ148" s="38">
        <v>0</v>
      </c>
      <c r="BA148" s="38">
        <v>0</v>
      </c>
      <c r="BB148" s="38">
        <v>0</v>
      </c>
      <c r="BC148" s="38">
        <v>0</v>
      </c>
      <c r="BD148" s="38">
        <v>11073</v>
      </c>
      <c r="BE148" s="38">
        <v>116542</v>
      </c>
      <c r="BF148" s="38">
        <v>0</v>
      </c>
      <c r="BG148" s="38">
        <v>0</v>
      </c>
      <c r="BH148" s="38">
        <v>0</v>
      </c>
      <c r="BI148" s="38">
        <v>0</v>
      </c>
      <c r="BJ148" s="38">
        <v>0</v>
      </c>
      <c r="BK148" s="38">
        <v>0</v>
      </c>
      <c r="BL148" s="38">
        <v>0</v>
      </c>
      <c r="BM148" s="38">
        <v>0</v>
      </c>
      <c r="BN148" s="38">
        <v>0</v>
      </c>
      <c r="BO148" s="38">
        <v>0</v>
      </c>
      <c r="BP148" s="38">
        <v>0</v>
      </c>
      <c r="BQ148" s="39">
        <v>0</v>
      </c>
      <c r="BR148" s="40">
        <f t="shared" si="1"/>
        <v>127615</v>
      </c>
    </row>
    <row r="149" spans="1:70">
      <c r="A149" s="35"/>
      <c r="B149" s="36">
        <v>761</v>
      </c>
      <c r="C149" s="37" t="s">
        <v>271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75134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38">
        <v>0</v>
      </c>
      <c r="X149" s="38">
        <v>0</v>
      </c>
      <c r="Y149" s="38">
        <v>0</v>
      </c>
      <c r="Z149" s="38">
        <v>0</v>
      </c>
      <c r="AA149" s="38">
        <v>0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0</v>
      </c>
      <c r="AL149" s="38">
        <v>0</v>
      </c>
      <c r="AM149" s="38">
        <v>0</v>
      </c>
      <c r="AN149" s="38">
        <v>0</v>
      </c>
      <c r="AO149" s="38">
        <v>0</v>
      </c>
      <c r="AP149" s="38">
        <v>0</v>
      </c>
      <c r="AQ149" s="38">
        <v>0</v>
      </c>
      <c r="AR149" s="38">
        <v>0</v>
      </c>
      <c r="AS149" s="38">
        <v>0</v>
      </c>
      <c r="AT149" s="38">
        <v>0</v>
      </c>
      <c r="AU149" s="38">
        <v>0</v>
      </c>
      <c r="AV149" s="38">
        <v>0</v>
      </c>
      <c r="AW149" s="38">
        <v>0</v>
      </c>
      <c r="AX149" s="38">
        <v>0</v>
      </c>
      <c r="AY149" s="38">
        <v>0</v>
      </c>
      <c r="AZ149" s="38">
        <v>0</v>
      </c>
      <c r="BA149" s="38">
        <v>0</v>
      </c>
      <c r="BB149" s="38">
        <v>0</v>
      </c>
      <c r="BC149" s="38">
        <v>0</v>
      </c>
      <c r="BD149" s="38">
        <v>0</v>
      </c>
      <c r="BE149" s="38">
        <v>2932119</v>
      </c>
      <c r="BF149" s="38">
        <v>0</v>
      </c>
      <c r="BG149" s="38">
        <v>0</v>
      </c>
      <c r="BH149" s="38">
        <v>0</v>
      </c>
      <c r="BI149" s="38">
        <v>0</v>
      </c>
      <c r="BJ149" s="38">
        <v>0</v>
      </c>
      <c r="BK149" s="38">
        <v>0</v>
      </c>
      <c r="BL149" s="38">
        <v>0</v>
      </c>
      <c r="BM149" s="38">
        <v>0</v>
      </c>
      <c r="BN149" s="38">
        <v>0</v>
      </c>
      <c r="BO149" s="38">
        <v>0</v>
      </c>
      <c r="BP149" s="38">
        <v>0</v>
      </c>
      <c r="BQ149" s="39">
        <v>0</v>
      </c>
      <c r="BR149" s="40">
        <f t="shared" si="1"/>
        <v>3007253</v>
      </c>
    </row>
    <row r="150" spans="1:70">
      <c r="A150" s="35"/>
      <c r="B150" s="36">
        <v>762</v>
      </c>
      <c r="C150" s="37" t="s">
        <v>272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1997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0</v>
      </c>
      <c r="AL150" s="38">
        <v>0</v>
      </c>
      <c r="AM150" s="38">
        <v>0</v>
      </c>
      <c r="AN150" s="38">
        <v>0</v>
      </c>
      <c r="AO150" s="38">
        <v>0</v>
      </c>
      <c r="AP150" s="38">
        <v>0</v>
      </c>
      <c r="AQ150" s="38">
        <v>0</v>
      </c>
      <c r="AR150" s="38">
        <v>0</v>
      </c>
      <c r="AS150" s="38">
        <v>0</v>
      </c>
      <c r="AT150" s="38">
        <v>0</v>
      </c>
      <c r="AU150" s="38">
        <v>0</v>
      </c>
      <c r="AV150" s="38">
        <v>0</v>
      </c>
      <c r="AW150" s="38">
        <v>0</v>
      </c>
      <c r="AX150" s="38">
        <v>0</v>
      </c>
      <c r="AY150" s="38">
        <v>0</v>
      </c>
      <c r="AZ150" s="38">
        <v>0</v>
      </c>
      <c r="BA150" s="38">
        <v>0</v>
      </c>
      <c r="BB150" s="38">
        <v>0</v>
      </c>
      <c r="BC150" s="38">
        <v>0</v>
      </c>
      <c r="BD150" s="38">
        <v>0</v>
      </c>
      <c r="BE150" s="38">
        <v>0</v>
      </c>
      <c r="BF150" s="38">
        <v>0</v>
      </c>
      <c r="BG150" s="38">
        <v>0</v>
      </c>
      <c r="BH150" s="38">
        <v>0</v>
      </c>
      <c r="BI150" s="38">
        <v>0</v>
      </c>
      <c r="BJ150" s="38">
        <v>0</v>
      </c>
      <c r="BK150" s="38">
        <v>0</v>
      </c>
      <c r="BL150" s="38">
        <v>0</v>
      </c>
      <c r="BM150" s="38">
        <v>0</v>
      </c>
      <c r="BN150" s="38">
        <v>0</v>
      </c>
      <c r="BO150" s="38">
        <v>0</v>
      </c>
      <c r="BP150" s="38">
        <v>0</v>
      </c>
      <c r="BQ150" s="39">
        <v>0</v>
      </c>
      <c r="BR150" s="40">
        <f t="shared" si="1"/>
        <v>1997</v>
      </c>
    </row>
    <row r="151" spans="1:70">
      <c r="A151" s="35"/>
      <c r="B151" s="36">
        <v>763</v>
      </c>
      <c r="C151" s="37" t="s">
        <v>273</v>
      </c>
      <c r="D151" s="38">
        <v>0</v>
      </c>
      <c r="E151" s="38">
        <v>86279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0</v>
      </c>
      <c r="AL151" s="38">
        <v>0</v>
      </c>
      <c r="AM151" s="38">
        <v>0</v>
      </c>
      <c r="AN151" s="38">
        <v>0</v>
      </c>
      <c r="AO151" s="38">
        <v>0</v>
      </c>
      <c r="AP151" s="38">
        <v>0</v>
      </c>
      <c r="AQ151" s="38">
        <v>0</v>
      </c>
      <c r="AR151" s="38">
        <v>0</v>
      </c>
      <c r="AS151" s="38">
        <v>0</v>
      </c>
      <c r="AT151" s="38">
        <v>0</v>
      </c>
      <c r="AU151" s="38">
        <v>0</v>
      </c>
      <c r="AV151" s="38">
        <v>0</v>
      </c>
      <c r="AW151" s="38">
        <v>0</v>
      </c>
      <c r="AX151" s="38">
        <v>0</v>
      </c>
      <c r="AY151" s="38">
        <v>0</v>
      </c>
      <c r="AZ151" s="38">
        <v>0</v>
      </c>
      <c r="BA151" s="38">
        <v>0</v>
      </c>
      <c r="BB151" s="38">
        <v>0</v>
      </c>
      <c r="BC151" s="38">
        <v>0</v>
      </c>
      <c r="BD151" s="38">
        <v>0</v>
      </c>
      <c r="BE151" s="38">
        <v>0</v>
      </c>
      <c r="BF151" s="38">
        <v>0</v>
      </c>
      <c r="BG151" s="38">
        <v>0</v>
      </c>
      <c r="BH151" s="38">
        <v>0</v>
      </c>
      <c r="BI151" s="38">
        <v>0</v>
      </c>
      <c r="BJ151" s="38">
        <v>0</v>
      </c>
      <c r="BK151" s="38">
        <v>0</v>
      </c>
      <c r="BL151" s="38">
        <v>0</v>
      </c>
      <c r="BM151" s="38">
        <v>0</v>
      </c>
      <c r="BN151" s="38">
        <v>0</v>
      </c>
      <c r="BO151" s="38">
        <v>0</v>
      </c>
      <c r="BP151" s="38">
        <v>0</v>
      </c>
      <c r="BQ151" s="39">
        <v>0</v>
      </c>
      <c r="BR151" s="40">
        <f t="shared" si="1"/>
        <v>86279</v>
      </c>
    </row>
    <row r="152" spans="1:70">
      <c r="A152" s="35"/>
      <c r="B152" s="36">
        <v>764</v>
      </c>
      <c r="C152" s="37" t="s">
        <v>274</v>
      </c>
      <c r="D152" s="38">
        <v>1223154</v>
      </c>
      <c r="E152" s="38">
        <v>0</v>
      </c>
      <c r="F152" s="38">
        <v>231570</v>
      </c>
      <c r="G152" s="38">
        <v>96354</v>
      </c>
      <c r="H152" s="38">
        <v>652155</v>
      </c>
      <c r="I152" s="38">
        <v>6120000</v>
      </c>
      <c r="J152" s="38">
        <v>47434</v>
      </c>
      <c r="K152" s="38">
        <v>242394</v>
      </c>
      <c r="L152" s="38">
        <v>121862</v>
      </c>
      <c r="M152" s="38">
        <v>289258</v>
      </c>
      <c r="N152" s="38">
        <v>1473865</v>
      </c>
      <c r="O152" s="38">
        <v>169533</v>
      </c>
      <c r="P152" s="38">
        <v>0</v>
      </c>
      <c r="Q152" s="38">
        <v>27623</v>
      </c>
      <c r="R152" s="38">
        <v>658862</v>
      </c>
      <c r="S152" s="38">
        <v>204592</v>
      </c>
      <c r="T152" s="38">
        <v>111286</v>
      </c>
      <c r="U152" s="38">
        <v>190247</v>
      </c>
      <c r="V152" s="38">
        <v>61775</v>
      </c>
      <c r="W152" s="38">
        <v>0</v>
      </c>
      <c r="X152" s="38">
        <v>34352</v>
      </c>
      <c r="Y152" s="38">
        <v>80142</v>
      </c>
      <c r="Z152" s="38">
        <v>0</v>
      </c>
      <c r="AA152" s="38">
        <v>959779</v>
      </c>
      <c r="AB152" s="38">
        <v>491434</v>
      </c>
      <c r="AC152" s="38">
        <v>284180</v>
      </c>
      <c r="AD152" s="38">
        <v>4081162</v>
      </c>
      <c r="AE152" s="38">
        <v>0</v>
      </c>
      <c r="AF152" s="38">
        <v>532621</v>
      </c>
      <c r="AG152" s="38">
        <v>134538</v>
      </c>
      <c r="AH152" s="38">
        <v>63821</v>
      </c>
      <c r="AI152" s="38">
        <v>0</v>
      </c>
      <c r="AJ152" s="38">
        <v>950621</v>
      </c>
      <c r="AK152" s="38">
        <v>1992506</v>
      </c>
      <c r="AL152" s="38">
        <v>920232</v>
      </c>
      <c r="AM152" s="38">
        <v>142078</v>
      </c>
      <c r="AN152" s="38">
        <v>32840</v>
      </c>
      <c r="AO152" s="38">
        <v>102839</v>
      </c>
      <c r="AP152" s="38">
        <v>0</v>
      </c>
      <c r="AQ152" s="38">
        <v>330743</v>
      </c>
      <c r="AR152" s="38">
        <v>585424</v>
      </c>
      <c r="AS152" s="38">
        <v>100886</v>
      </c>
      <c r="AT152" s="38">
        <v>520018</v>
      </c>
      <c r="AU152" s="38">
        <v>170862</v>
      </c>
      <c r="AV152" s="38">
        <v>447133</v>
      </c>
      <c r="AW152" s="38">
        <v>90871</v>
      </c>
      <c r="AX152" s="38">
        <v>5365176</v>
      </c>
      <c r="AY152" s="38">
        <v>864791</v>
      </c>
      <c r="AZ152" s="38">
        <v>6690100</v>
      </c>
      <c r="BA152" s="38">
        <v>0</v>
      </c>
      <c r="BB152" s="38">
        <v>3345517</v>
      </c>
      <c r="BC152" s="38">
        <v>1467525</v>
      </c>
      <c r="BD152" s="38">
        <v>144900</v>
      </c>
      <c r="BE152" s="38">
        <v>444331</v>
      </c>
      <c r="BF152" s="38">
        <v>521980</v>
      </c>
      <c r="BG152" s="38">
        <v>0</v>
      </c>
      <c r="BH152" s="38">
        <v>1692587</v>
      </c>
      <c r="BI152" s="38">
        <v>936984</v>
      </c>
      <c r="BJ152" s="38">
        <v>328305</v>
      </c>
      <c r="BK152" s="38">
        <v>0</v>
      </c>
      <c r="BL152" s="38">
        <v>57947</v>
      </c>
      <c r="BM152" s="38">
        <v>29919</v>
      </c>
      <c r="BN152" s="38">
        <v>1781796</v>
      </c>
      <c r="BO152" s="38">
        <v>0</v>
      </c>
      <c r="BP152" s="38">
        <v>0</v>
      </c>
      <c r="BQ152" s="39">
        <v>53686</v>
      </c>
      <c r="BR152" s="40">
        <f t="shared" si="1"/>
        <v>48696590</v>
      </c>
    </row>
    <row r="153" spans="1:70">
      <c r="A153" s="35"/>
      <c r="B153" s="36">
        <v>765</v>
      </c>
      <c r="C153" s="37" t="s">
        <v>275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38">
        <v>900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0</v>
      </c>
      <c r="AL153" s="38">
        <v>0</v>
      </c>
      <c r="AM153" s="38">
        <v>0</v>
      </c>
      <c r="AN153" s="38">
        <v>0</v>
      </c>
      <c r="AO153" s="38">
        <v>0</v>
      </c>
      <c r="AP153" s="38">
        <v>0</v>
      </c>
      <c r="AQ153" s="38">
        <v>0</v>
      </c>
      <c r="AR153" s="38">
        <v>0</v>
      </c>
      <c r="AS153" s="38">
        <v>0</v>
      </c>
      <c r="AT153" s="38">
        <v>0</v>
      </c>
      <c r="AU153" s="38">
        <v>0</v>
      </c>
      <c r="AV153" s="38">
        <v>0</v>
      </c>
      <c r="AW153" s="38">
        <v>0</v>
      </c>
      <c r="AX153" s="38">
        <v>0</v>
      </c>
      <c r="AY153" s="38">
        <v>0</v>
      </c>
      <c r="AZ153" s="38">
        <v>0</v>
      </c>
      <c r="BA153" s="38">
        <v>0</v>
      </c>
      <c r="BB153" s="38">
        <v>0</v>
      </c>
      <c r="BC153" s="38">
        <v>0</v>
      </c>
      <c r="BD153" s="38">
        <v>0</v>
      </c>
      <c r="BE153" s="38">
        <v>0</v>
      </c>
      <c r="BF153" s="38">
        <v>0</v>
      </c>
      <c r="BG153" s="38">
        <v>0</v>
      </c>
      <c r="BH153" s="38">
        <v>0</v>
      </c>
      <c r="BI153" s="38">
        <v>0</v>
      </c>
      <c r="BJ153" s="38">
        <v>0</v>
      </c>
      <c r="BK153" s="38">
        <v>0</v>
      </c>
      <c r="BL153" s="38">
        <v>0</v>
      </c>
      <c r="BM153" s="38">
        <v>0</v>
      </c>
      <c r="BN153" s="38">
        <v>0</v>
      </c>
      <c r="BO153" s="38">
        <v>0</v>
      </c>
      <c r="BP153" s="38">
        <v>0</v>
      </c>
      <c r="BQ153" s="39">
        <v>0</v>
      </c>
      <c r="BR153" s="40">
        <f t="shared" si="1"/>
        <v>900</v>
      </c>
    </row>
    <row r="154" spans="1:70">
      <c r="A154" s="35"/>
      <c r="B154" s="36">
        <v>769</v>
      </c>
      <c r="C154" s="37" t="s">
        <v>276</v>
      </c>
      <c r="D154" s="38">
        <v>0</v>
      </c>
      <c r="E154" s="38">
        <v>0</v>
      </c>
      <c r="F154" s="38">
        <v>0</v>
      </c>
      <c r="G154" s="38">
        <v>96233</v>
      </c>
      <c r="H154" s="38">
        <v>0</v>
      </c>
      <c r="I154" s="38">
        <v>173000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38">
        <v>0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0</v>
      </c>
      <c r="AL154" s="38">
        <v>0</v>
      </c>
      <c r="AM154" s="38">
        <v>0</v>
      </c>
      <c r="AN154" s="38">
        <v>0</v>
      </c>
      <c r="AO154" s="38">
        <v>0</v>
      </c>
      <c r="AP154" s="38">
        <v>0</v>
      </c>
      <c r="AQ154" s="38">
        <v>3763</v>
      </c>
      <c r="AR154" s="38">
        <v>0</v>
      </c>
      <c r="AS154" s="38">
        <v>17064541</v>
      </c>
      <c r="AT154" s="38">
        <v>0</v>
      </c>
      <c r="AU154" s="38">
        <v>0</v>
      </c>
      <c r="AV154" s="38">
        <v>98206</v>
      </c>
      <c r="AW154" s="38">
        <v>0</v>
      </c>
      <c r="AX154" s="38">
        <v>0</v>
      </c>
      <c r="AY154" s="38">
        <v>340952</v>
      </c>
      <c r="AZ154" s="38">
        <v>0</v>
      </c>
      <c r="BA154" s="38">
        <v>0</v>
      </c>
      <c r="BB154" s="38">
        <v>0</v>
      </c>
      <c r="BC154" s="38">
        <v>0</v>
      </c>
      <c r="BD154" s="38">
        <v>0</v>
      </c>
      <c r="BE154" s="38">
        <v>1123257</v>
      </c>
      <c r="BF154" s="38">
        <v>109036</v>
      </c>
      <c r="BG154" s="38">
        <v>0</v>
      </c>
      <c r="BH154" s="38">
        <v>0</v>
      </c>
      <c r="BI154" s="38">
        <v>0</v>
      </c>
      <c r="BJ154" s="38">
        <v>0</v>
      </c>
      <c r="BK154" s="38">
        <v>0</v>
      </c>
      <c r="BL154" s="38">
        <v>0</v>
      </c>
      <c r="BM154" s="38">
        <v>0</v>
      </c>
      <c r="BN154" s="38">
        <v>0</v>
      </c>
      <c r="BO154" s="38">
        <v>0</v>
      </c>
      <c r="BP154" s="38">
        <v>0</v>
      </c>
      <c r="BQ154" s="39">
        <v>13885</v>
      </c>
      <c r="BR154" s="40">
        <f t="shared" si="1"/>
        <v>19022873</v>
      </c>
    </row>
    <row r="155" spans="1:70" ht="15.75" thickBot="1">
      <c r="A155" s="49"/>
      <c r="B155" s="50"/>
      <c r="C155" s="51" t="s">
        <v>277</v>
      </c>
      <c r="D155" s="52">
        <f>SUM(D137:D154)</f>
        <v>2410814</v>
      </c>
      <c r="E155" s="52">
        <f t="shared" ref="E155:BP155" si="10">SUM(E137:E154)</f>
        <v>168816</v>
      </c>
      <c r="F155" s="52">
        <f t="shared" si="10"/>
        <v>810547</v>
      </c>
      <c r="G155" s="52">
        <f t="shared" si="10"/>
        <v>283720</v>
      </c>
      <c r="H155" s="52">
        <f t="shared" si="10"/>
        <v>3225301</v>
      </c>
      <c r="I155" s="52">
        <f t="shared" si="10"/>
        <v>14521000</v>
      </c>
      <c r="J155" s="52">
        <f t="shared" si="10"/>
        <v>123896</v>
      </c>
      <c r="K155" s="52">
        <f t="shared" si="10"/>
        <v>617043</v>
      </c>
      <c r="L155" s="52">
        <f t="shared" si="10"/>
        <v>345810</v>
      </c>
      <c r="M155" s="52">
        <f t="shared" si="10"/>
        <v>982321</v>
      </c>
      <c r="N155" s="52">
        <f t="shared" si="10"/>
        <v>2538327</v>
      </c>
      <c r="O155" s="52">
        <f t="shared" si="10"/>
        <v>548507</v>
      </c>
      <c r="P155" s="52">
        <f t="shared" si="10"/>
        <v>0</v>
      </c>
      <c r="Q155" s="52">
        <f t="shared" si="10"/>
        <v>131314</v>
      </c>
      <c r="R155" s="52">
        <f t="shared" si="10"/>
        <v>1672387</v>
      </c>
      <c r="S155" s="52">
        <f t="shared" si="10"/>
        <v>525528</v>
      </c>
      <c r="T155" s="52">
        <f t="shared" si="10"/>
        <v>220194</v>
      </c>
      <c r="U155" s="52">
        <f t="shared" si="10"/>
        <v>647682</v>
      </c>
      <c r="V155" s="52">
        <f t="shared" si="10"/>
        <v>109269</v>
      </c>
      <c r="W155" s="52">
        <f t="shared" si="10"/>
        <v>0</v>
      </c>
      <c r="X155" s="52">
        <f t="shared" si="10"/>
        <v>83479</v>
      </c>
      <c r="Y155" s="52">
        <f t="shared" si="10"/>
        <v>143660</v>
      </c>
      <c r="Z155" s="52">
        <f t="shared" si="10"/>
        <v>0</v>
      </c>
      <c r="AA155" s="52">
        <f t="shared" si="10"/>
        <v>959779</v>
      </c>
      <c r="AB155" s="52">
        <f t="shared" si="10"/>
        <v>1022750</v>
      </c>
      <c r="AC155" s="52">
        <f t="shared" si="10"/>
        <v>488486</v>
      </c>
      <c r="AD155" s="52">
        <f t="shared" si="10"/>
        <v>8041922</v>
      </c>
      <c r="AE155" s="52">
        <f t="shared" si="10"/>
        <v>199186</v>
      </c>
      <c r="AF155" s="52">
        <f t="shared" si="10"/>
        <v>783261</v>
      </c>
      <c r="AG155" s="52">
        <f t="shared" si="10"/>
        <v>251292</v>
      </c>
      <c r="AH155" s="52">
        <f t="shared" si="10"/>
        <v>162215</v>
      </c>
      <c r="AI155" s="52">
        <f t="shared" si="10"/>
        <v>0</v>
      </c>
      <c r="AJ155" s="52">
        <f t="shared" si="10"/>
        <v>1751680</v>
      </c>
      <c r="AK155" s="52">
        <f t="shared" si="10"/>
        <v>5401331</v>
      </c>
      <c r="AL155" s="52">
        <f t="shared" si="10"/>
        <v>1927501</v>
      </c>
      <c r="AM155" s="52">
        <f t="shared" si="10"/>
        <v>333251</v>
      </c>
      <c r="AN155" s="52">
        <f t="shared" si="10"/>
        <v>60621</v>
      </c>
      <c r="AO155" s="52">
        <f t="shared" si="10"/>
        <v>149306</v>
      </c>
      <c r="AP155" s="52">
        <f t="shared" si="10"/>
        <v>1162000</v>
      </c>
      <c r="AQ155" s="52">
        <f t="shared" si="10"/>
        <v>1891457</v>
      </c>
      <c r="AR155" s="52">
        <f t="shared" si="10"/>
        <v>1403411</v>
      </c>
      <c r="AS155" s="52">
        <f t="shared" si="10"/>
        <v>30031012</v>
      </c>
      <c r="AT155" s="52">
        <f t="shared" si="10"/>
        <v>1048984</v>
      </c>
      <c r="AU155" s="52">
        <f t="shared" si="10"/>
        <v>436917</v>
      </c>
      <c r="AV155" s="52">
        <f t="shared" si="10"/>
        <v>1374874</v>
      </c>
      <c r="AW155" s="52">
        <f t="shared" si="10"/>
        <v>111520</v>
      </c>
      <c r="AX155" s="52">
        <f t="shared" si="10"/>
        <v>9806272</v>
      </c>
      <c r="AY155" s="52">
        <f t="shared" si="10"/>
        <v>2926941</v>
      </c>
      <c r="AZ155" s="52">
        <f t="shared" si="10"/>
        <v>12275808</v>
      </c>
      <c r="BA155" s="52">
        <f t="shared" si="10"/>
        <v>1651403</v>
      </c>
      <c r="BB155" s="52">
        <f t="shared" si="10"/>
        <v>8157543</v>
      </c>
      <c r="BC155" s="52">
        <f t="shared" si="10"/>
        <v>6644692</v>
      </c>
      <c r="BD155" s="52">
        <f t="shared" si="10"/>
        <v>460542</v>
      </c>
      <c r="BE155" s="52">
        <f t="shared" si="10"/>
        <v>5570054</v>
      </c>
      <c r="BF155" s="52">
        <f t="shared" si="10"/>
        <v>1644015</v>
      </c>
      <c r="BG155" s="52">
        <f t="shared" si="10"/>
        <v>0</v>
      </c>
      <c r="BH155" s="52">
        <f t="shared" si="10"/>
        <v>3185637</v>
      </c>
      <c r="BI155" s="52">
        <f t="shared" si="10"/>
        <v>4706112</v>
      </c>
      <c r="BJ155" s="52">
        <f t="shared" si="10"/>
        <v>707645</v>
      </c>
      <c r="BK155" s="52">
        <f t="shared" si="10"/>
        <v>0</v>
      </c>
      <c r="BL155" s="52">
        <f t="shared" si="10"/>
        <v>96340</v>
      </c>
      <c r="BM155" s="52">
        <f t="shared" si="10"/>
        <v>103117</v>
      </c>
      <c r="BN155" s="52">
        <f t="shared" si="10"/>
        <v>3874305</v>
      </c>
      <c r="BO155" s="52">
        <f t="shared" si="10"/>
        <v>0</v>
      </c>
      <c r="BP155" s="52">
        <f t="shared" si="10"/>
        <v>0</v>
      </c>
      <c r="BQ155" s="52">
        <f t="shared" ref="BQ155:BR155" si="11">SUM(BQ137:BQ154)</f>
        <v>205087</v>
      </c>
      <c r="BR155" s="52">
        <f t="shared" si="11"/>
        <v>151117884</v>
      </c>
    </row>
    <row r="156" spans="1:70" ht="16.5" thickBot="1">
      <c r="A156" s="53" t="s">
        <v>278</v>
      </c>
      <c r="B156" s="54"/>
      <c r="C156" s="55"/>
      <c r="D156" s="56">
        <v>350231297</v>
      </c>
      <c r="E156" s="56">
        <v>34213935</v>
      </c>
      <c r="F156" s="56">
        <v>272334806</v>
      </c>
      <c r="G156" s="56">
        <v>38682545</v>
      </c>
      <c r="H156" s="56">
        <v>741185848</v>
      </c>
      <c r="I156" s="56">
        <v>3004215000</v>
      </c>
      <c r="J156" s="56">
        <v>18140924</v>
      </c>
      <c r="K156" s="56">
        <v>550189731</v>
      </c>
      <c r="L156" s="56">
        <v>192565756</v>
      </c>
      <c r="M156" s="56">
        <v>223927438</v>
      </c>
      <c r="N156" s="56">
        <v>990938840</v>
      </c>
      <c r="O156" s="56">
        <v>101644081</v>
      </c>
      <c r="P156" s="56">
        <v>52034633</v>
      </c>
      <c r="Q156" s="56">
        <v>28884372</v>
      </c>
      <c r="R156" s="56">
        <v>424053481</v>
      </c>
      <c r="S156" s="56">
        <v>123975741</v>
      </c>
      <c r="T156" s="56">
        <v>35459309</v>
      </c>
      <c r="U156" s="56">
        <v>59646947</v>
      </c>
      <c r="V156" s="56">
        <v>21386269</v>
      </c>
      <c r="W156" s="56">
        <v>26127480</v>
      </c>
      <c r="X156" s="56">
        <v>30837180</v>
      </c>
      <c r="Y156" s="56">
        <v>22727259</v>
      </c>
      <c r="Z156" s="56">
        <v>46154066</v>
      </c>
      <c r="AA156" s="56">
        <v>73320092</v>
      </c>
      <c r="AB156" s="56">
        <v>246561392</v>
      </c>
      <c r="AC156" s="56">
        <v>129588827</v>
      </c>
      <c r="AD156" s="56">
        <v>3008964279</v>
      </c>
      <c r="AE156" s="56">
        <v>22536955</v>
      </c>
      <c r="AF156" s="56">
        <v>281481645</v>
      </c>
      <c r="AG156" s="56">
        <v>66890130</v>
      </c>
      <c r="AH156" s="56">
        <v>29593892</v>
      </c>
      <c r="AI156" s="56">
        <v>12435138</v>
      </c>
      <c r="AJ156" s="56">
        <v>333077127</v>
      </c>
      <c r="AK156" s="56">
        <v>1365961722</v>
      </c>
      <c r="AL156" s="56">
        <v>371742742</v>
      </c>
      <c r="AM156" s="56">
        <v>46671277</v>
      </c>
      <c r="AN156" s="56">
        <v>12779277</v>
      </c>
      <c r="AO156" s="56">
        <v>44194047</v>
      </c>
      <c r="AP156" s="56">
        <v>807616000</v>
      </c>
      <c r="AQ156" s="56">
        <v>406815039</v>
      </c>
      <c r="AR156" s="56">
        <v>378477986</v>
      </c>
      <c r="AS156" s="56">
        <v>9966450317</v>
      </c>
      <c r="AT156" s="56">
        <v>427724689</v>
      </c>
      <c r="AU156" s="56">
        <v>124588479</v>
      </c>
      <c r="AV156" s="56">
        <v>245002928</v>
      </c>
      <c r="AW156" s="56">
        <v>55075261</v>
      </c>
      <c r="AX156" s="56">
        <v>3032334017</v>
      </c>
      <c r="AY156" s="56">
        <v>742140579</v>
      </c>
      <c r="AZ156" s="56">
        <v>2857741367</v>
      </c>
      <c r="BA156" s="56">
        <v>818119624</v>
      </c>
      <c r="BB156" s="56">
        <v>1477544262</v>
      </c>
      <c r="BC156" s="56">
        <v>746579955</v>
      </c>
      <c r="BD156" s="56">
        <v>103144243</v>
      </c>
      <c r="BE156" s="56">
        <v>446586537</v>
      </c>
      <c r="BF156" s="56">
        <v>431809358</v>
      </c>
      <c r="BG156" s="56">
        <v>136880570</v>
      </c>
      <c r="BH156" s="56">
        <v>949597271</v>
      </c>
      <c r="BI156" s="56">
        <v>541725013</v>
      </c>
      <c r="BJ156" s="56">
        <v>164321771</v>
      </c>
      <c r="BK156" s="56">
        <v>65711875</v>
      </c>
      <c r="BL156" s="56">
        <v>39881175</v>
      </c>
      <c r="BM156" s="56">
        <v>12455873</v>
      </c>
      <c r="BN156" s="56">
        <v>707570426</v>
      </c>
      <c r="BO156" s="56">
        <v>65939931</v>
      </c>
      <c r="BP156" s="56">
        <v>177113636</v>
      </c>
      <c r="BQ156" s="57">
        <v>30394082</v>
      </c>
      <c r="BR156" s="58">
        <f t="shared" si="1"/>
        <v>39394697744</v>
      </c>
    </row>
    <row r="157" spans="1:70">
      <c r="A157" s="49"/>
      <c r="B157" s="59"/>
      <c r="C157" s="59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1"/>
    </row>
    <row r="158" spans="1:70">
      <c r="A158" s="49" t="s">
        <v>279</v>
      </c>
      <c r="B158" s="59"/>
      <c r="C158" s="59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2"/>
    </row>
    <row r="159" spans="1:70" ht="15.75" thickBot="1">
      <c r="A159" s="212" t="s">
        <v>280</v>
      </c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213"/>
      <c r="AC159" s="213"/>
      <c r="AD159" s="213"/>
      <c r="AE159" s="213"/>
      <c r="AF159" s="213"/>
      <c r="AG159" s="213"/>
      <c r="AH159" s="213"/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  <c r="BI159" s="213"/>
      <c r="BJ159" s="213"/>
      <c r="BK159" s="213"/>
      <c r="BL159" s="213"/>
      <c r="BM159" s="213"/>
      <c r="BN159" s="213"/>
      <c r="BO159" s="213"/>
      <c r="BP159" s="213"/>
      <c r="BQ159" s="213"/>
      <c r="BR159" s="63"/>
    </row>
  </sheetData>
  <mergeCells count="3">
    <mergeCell ref="A3:C3"/>
    <mergeCell ref="A4:C4"/>
    <mergeCell ref="A159:BQ159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F3C68-B994-4295-B0F1-6C604F0C3CDC}">
  <dimension ref="A1:P79"/>
  <sheetViews>
    <sheetView topLeftCell="C16" workbookViewId="0">
      <selection activeCell="C16" sqref="C16"/>
    </sheetView>
  </sheetViews>
  <sheetFormatPr defaultRowHeight="15"/>
  <cols>
    <col min="1" max="1" width="3.140625" customWidth="1"/>
    <col min="2" max="2" width="4" bestFit="1" customWidth="1"/>
    <col min="3" max="3" width="53.42578125" bestFit="1" customWidth="1"/>
    <col min="4" max="4" width="18.85546875" bestFit="1" customWidth="1"/>
    <col min="5" max="6" width="16.85546875" bestFit="1" customWidth="1"/>
    <col min="7" max="7" width="15.5703125" bestFit="1" customWidth="1"/>
    <col min="8" max="8" width="11" bestFit="1" customWidth="1"/>
    <col min="9" max="11" width="16.85546875" bestFit="1" customWidth="1"/>
    <col min="12" max="12" width="9.7109375" bestFit="1" customWidth="1"/>
    <col min="13" max="14" width="18.85546875" bestFit="1" customWidth="1"/>
    <col min="15" max="15" width="28.85546875" bestFit="1" customWidth="1"/>
    <col min="16" max="16" width="14" bestFit="1" customWidth="1"/>
  </cols>
  <sheetData>
    <row r="1" spans="1:16" ht="27.75">
      <c r="A1" s="221" t="s">
        <v>281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3"/>
      <c r="P1" s="108"/>
    </row>
    <row r="2" spans="1:16" ht="24" thickBot="1">
      <c r="A2" s="224" t="s">
        <v>180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6"/>
      <c r="P2" s="108"/>
    </row>
    <row r="3" spans="1:16" ht="18">
      <c r="A3" s="227" t="s">
        <v>181</v>
      </c>
      <c r="B3" s="228"/>
      <c r="C3" s="229"/>
      <c r="D3" s="233" t="s">
        <v>282</v>
      </c>
      <c r="E3" s="234"/>
      <c r="F3" s="234"/>
      <c r="G3" s="234"/>
      <c r="H3" s="235"/>
      <c r="I3" s="233" t="s">
        <v>283</v>
      </c>
      <c r="J3" s="235"/>
      <c r="K3" s="233" t="s">
        <v>284</v>
      </c>
      <c r="L3" s="235"/>
      <c r="M3" s="109"/>
      <c r="N3" s="110"/>
      <c r="O3" s="236" t="s">
        <v>285</v>
      </c>
      <c r="P3" s="111"/>
    </row>
    <row r="4" spans="1:16" ht="32.25" thickBot="1">
      <c r="A4" s="230"/>
      <c r="B4" s="231"/>
      <c r="C4" s="232"/>
      <c r="D4" s="112" t="s">
        <v>286</v>
      </c>
      <c r="E4" s="112" t="s">
        <v>287</v>
      </c>
      <c r="F4" s="112" t="s">
        <v>288</v>
      </c>
      <c r="G4" s="112" t="s">
        <v>289</v>
      </c>
      <c r="H4" s="112" t="s">
        <v>290</v>
      </c>
      <c r="I4" s="112" t="s">
        <v>291</v>
      </c>
      <c r="J4" s="113" t="s">
        <v>292</v>
      </c>
      <c r="K4" s="113" t="s">
        <v>293</v>
      </c>
      <c r="L4" s="113" t="s">
        <v>294</v>
      </c>
      <c r="M4" s="113" t="s">
        <v>295</v>
      </c>
      <c r="N4" s="113" t="s">
        <v>296</v>
      </c>
      <c r="O4" s="237"/>
      <c r="P4" s="114"/>
    </row>
    <row r="5" spans="1:16" ht="15.75">
      <c r="A5" s="115" t="s">
        <v>100</v>
      </c>
      <c r="B5" s="116"/>
      <c r="C5" s="116"/>
      <c r="D5" s="117">
        <f t="shared" ref="D5:M5" si="0">SUM(D6:D13)</f>
        <v>134103012</v>
      </c>
      <c r="E5" s="117">
        <f t="shared" si="0"/>
        <v>12797582</v>
      </c>
      <c r="F5" s="117">
        <f t="shared" si="0"/>
        <v>222339274</v>
      </c>
      <c r="G5" s="117">
        <f t="shared" si="0"/>
        <v>19723547</v>
      </c>
      <c r="H5" s="117">
        <f t="shared" si="0"/>
        <v>0</v>
      </c>
      <c r="I5" s="117">
        <f t="shared" si="0"/>
        <v>564679</v>
      </c>
      <c r="J5" s="117">
        <f t="shared" si="0"/>
        <v>263085919</v>
      </c>
      <c r="K5" s="117">
        <f t="shared" si="0"/>
        <v>409170222</v>
      </c>
      <c r="L5" s="117">
        <f t="shared" si="0"/>
        <v>0</v>
      </c>
      <c r="M5" s="117">
        <f t="shared" si="0"/>
        <v>10157160</v>
      </c>
      <c r="N5" s="118">
        <f>SUM(D5:M5)</f>
        <v>1071941395</v>
      </c>
      <c r="O5" s="119">
        <f t="shared" ref="O5:O68" si="1">(N5/O$77)</f>
        <v>1202.7973243028837</v>
      </c>
      <c r="P5" s="120"/>
    </row>
    <row r="6" spans="1:16">
      <c r="A6" s="121"/>
      <c r="B6" s="122">
        <v>511</v>
      </c>
      <c r="C6" s="123" t="s">
        <v>101</v>
      </c>
      <c r="D6" s="124">
        <v>10062749</v>
      </c>
      <c r="E6" s="124">
        <v>0</v>
      </c>
      <c r="F6" s="124">
        <v>0</v>
      </c>
      <c r="G6" s="124">
        <v>0</v>
      </c>
      <c r="H6" s="124">
        <v>0</v>
      </c>
      <c r="I6" s="124">
        <v>0</v>
      </c>
      <c r="J6" s="124">
        <v>0</v>
      </c>
      <c r="K6" s="124">
        <v>0</v>
      </c>
      <c r="L6" s="124">
        <v>0</v>
      </c>
      <c r="M6" s="124">
        <v>0</v>
      </c>
      <c r="N6" s="124">
        <f>SUM(D6:M6)</f>
        <v>10062749</v>
      </c>
      <c r="O6" s="125">
        <f t="shared" si="1"/>
        <v>11.291146725732631</v>
      </c>
      <c r="P6" s="126"/>
    </row>
    <row r="7" spans="1:16">
      <c r="A7" s="121"/>
      <c r="B7" s="122">
        <v>512</v>
      </c>
      <c r="C7" s="123" t="s">
        <v>102</v>
      </c>
      <c r="D7" s="124">
        <v>4961765</v>
      </c>
      <c r="E7" s="124">
        <v>21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f t="shared" ref="N7:N13" si="2">SUM(D7:M7)</f>
        <v>4961786</v>
      </c>
      <c r="O7" s="125">
        <f t="shared" si="1"/>
        <v>5.567489932193082</v>
      </c>
      <c r="P7" s="126"/>
    </row>
    <row r="8" spans="1:16">
      <c r="A8" s="121"/>
      <c r="B8" s="122">
        <v>513</v>
      </c>
      <c r="C8" s="123" t="s">
        <v>103</v>
      </c>
      <c r="D8" s="124">
        <v>96383190</v>
      </c>
      <c r="E8" s="124">
        <v>74200</v>
      </c>
      <c r="F8" s="124">
        <v>0</v>
      </c>
      <c r="G8" s="124">
        <v>10247</v>
      </c>
      <c r="H8" s="124">
        <v>0</v>
      </c>
      <c r="I8" s="124">
        <v>564679</v>
      </c>
      <c r="J8" s="124">
        <v>133476939</v>
      </c>
      <c r="K8" s="124">
        <v>0</v>
      </c>
      <c r="L8" s="124">
        <v>0</v>
      </c>
      <c r="M8" s="124">
        <v>3684493</v>
      </c>
      <c r="N8" s="124">
        <f t="shared" si="2"/>
        <v>234193748</v>
      </c>
      <c r="O8" s="125">
        <f t="shared" si="1"/>
        <v>262.7826621649067</v>
      </c>
      <c r="P8" s="126"/>
    </row>
    <row r="9" spans="1:16">
      <c r="A9" s="121"/>
      <c r="B9" s="122">
        <v>514</v>
      </c>
      <c r="C9" s="123" t="s">
        <v>104</v>
      </c>
      <c r="D9" s="124">
        <v>0</v>
      </c>
      <c r="E9" s="124">
        <v>0</v>
      </c>
      <c r="F9" s="124">
        <v>0</v>
      </c>
      <c r="G9" s="124">
        <v>0</v>
      </c>
      <c r="H9" s="124">
        <v>0</v>
      </c>
      <c r="I9" s="124">
        <v>0</v>
      </c>
      <c r="J9" s="124">
        <v>9594992</v>
      </c>
      <c r="K9" s="124">
        <v>0</v>
      </c>
      <c r="L9" s="124">
        <v>0</v>
      </c>
      <c r="M9" s="124">
        <v>0</v>
      </c>
      <c r="N9" s="124">
        <f t="shared" si="2"/>
        <v>9594992</v>
      </c>
      <c r="O9" s="125">
        <f t="shared" si="1"/>
        <v>10.766288864427681</v>
      </c>
      <c r="P9" s="126"/>
    </row>
    <row r="10" spans="1:16">
      <c r="A10" s="121"/>
      <c r="B10" s="122">
        <v>515</v>
      </c>
      <c r="C10" s="123" t="s">
        <v>105</v>
      </c>
      <c r="D10" s="124">
        <v>4254521</v>
      </c>
      <c r="E10" s="124">
        <v>12069934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f t="shared" si="2"/>
        <v>16324455</v>
      </c>
      <c r="O10" s="125">
        <f t="shared" si="1"/>
        <v>18.31724279544483</v>
      </c>
      <c r="P10" s="126"/>
    </row>
    <row r="11" spans="1:16">
      <c r="A11" s="121"/>
      <c r="B11" s="122">
        <v>517</v>
      </c>
      <c r="C11" s="123" t="s">
        <v>107</v>
      </c>
      <c r="D11" s="124">
        <v>89604</v>
      </c>
      <c r="E11" s="124">
        <v>0</v>
      </c>
      <c r="F11" s="124">
        <v>222339274</v>
      </c>
      <c r="G11" s="124">
        <v>0</v>
      </c>
      <c r="H11" s="124">
        <v>0</v>
      </c>
      <c r="I11" s="124">
        <v>0</v>
      </c>
      <c r="J11" s="124">
        <v>11185495</v>
      </c>
      <c r="K11" s="124">
        <v>0</v>
      </c>
      <c r="L11" s="124">
        <v>0</v>
      </c>
      <c r="M11" s="124">
        <v>6472667</v>
      </c>
      <c r="N11" s="124">
        <f t="shared" si="2"/>
        <v>240087040</v>
      </c>
      <c r="O11" s="125">
        <f t="shared" si="1"/>
        <v>269.39537054803208</v>
      </c>
      <c r="P11" s="126"/>
    </row>
    <row r="12" spans="1:16">
      <c r="A12" s="121"/>
      <c r="B12" s="122">
        <v>518</v>
      </c>
      <c r="C12" s="123" t="s">
        <v>108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409170222</v>
      </c>
      <c r="L12" s="124">
        <v>0</v>
      </c>
      <c r="M12" s="124">
        <v>0</v>
      </c>
      <c r="N12" s="124">
        <f t="shared" si="2"/>
        <v>409170222</v>
      </c>
      <c r="O12" s="125">
        <f t="shared" si="1"/>
        <v>459.11917433323572</v>
      </c>
      <c r="P12" s="126"/>
    </row>
    <row r="13" spans="1:16">
      <c r="A13" s="121"/>
      <c r="B13" s="122">
        <v>519</v>
      </c>
      <c r="C13" s="123" t="s">
        <v>109</v>
      </c>
      <c r="D13" s="124">
        <v>18351183</v>
      </c>
      <c r="E13" s="124">
        <v>653427</v>
      </c>
      <c r="F13" s="124">
        <v>0</v>
      </c>
      <c r="G13" s="124">
        <v>19713300</v>
      </c>
      <c r="H13" s="124">
        <v>0</v>
      </c>
      <c r="I13" s="124">
        <v>0</v>
      </c>
      <c r="J13" s="124">
        <v>108828493</v>
      </c>
      <c r="K13" s="124">
        <v>0</v>
      </c>
      <c r="L13" s="124">
        <v>0</v>
      </c>
      <c r="M13" s="124">
        <v>0</v>
      </c>
      <c r="N13" s="124">
        <f t="shared" si="2"/>
        <v>147546403</v>
      </c>
      <c r="O13" s="125">
        <f t="shared" si="1"/>
        <v>165.55794893891093</v>
      </c>
      <c r="P13" s="126"/>
    </row>
    <row r="14" spans="1:16" ht="15.75">
      <c r="A14" s="127" t="s">
        <v>2</v>
      </c>
      <c r="B14" s="128"/>
      <c r="C14" s="129"/>
      <c r="D14" s="130">
        <f t="shared" ref="D14:M14" si="3">SUM(D15:D22)</f>
        <v>653344735</v>
      </c>
      <c r="E14" s="130">
        <f t="shared" si="3"/>
        <v>60200563</v>
      </c>
      <c r="F14" s="130">
        <f t="shared" si="3"/>
        <v>0</v>
      </c>
      <c r="G14" s="130">
        <f t="shared" si="3"/>
        <v>721508</v>
      </c>
      <c r="H14" s="130">
        <f t="shared" si="3"/>
        <v>0</v>
      </c>
      <c r="I14" s="130">
        <f t="shared" si="3"/>
        <v>395728</v>
      </c>
      <c r="J14" s="130">
        <f t="shared" si="3"/>
        <v>0</v>
      </c>
      <c r="K14" s="130">
        <f t="shared" si="3"/>
        <v>0</v>
      </c>
      <c r="L14" s="130">
        <f t="shared" si="3"/>
        <v>0</v>
      </c>
      <c r="M14" s="130">
        <f t="shared" si="3"/>
        <v>0</v>
      </c>
      <c r="N14" s="131">
        <f>SUM(D14:M14)</f>
        <v>714662534</v>
      </c>
      <c r="O14" s="132">
        <f t="shared" si="1"/>
        <v>801.9040851339812</v>
      </c>
      <c r="P14" s="133"/>
    </row>
    <row r="15" spans="1:16">
      <c r="A15" s="121"/>
      <c r="B15" s="122">
        <v>521</v>
      </c>
      <c r="C15" s="123" t="s">
        <v>112</v>
      </c>
      <c r="D15" s="124">
        <v>420752278</v>
      </c>
      <c r="E15" s="124">
        <v>8286878</v>
      </c>
      <c r="F15" s="124">
        <v>0</v>
      </c>
      <c r="G15" s="124">
        <v>483762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f>SUM(D15:M15)</f>
        <v>429522918</v>
      </c>
      <c r="O15" s="125">
        <f t="shared" si="1"/>
        <v>481.95640070152052</v>
      </c>
      <c r="P15" s="126"/>
    </row>
    <row r="16" spans="1:16">
      <c r="A16" s="121"/>
      <c r="B16" s="122">
        <v>522</v>
      </c>
      <c r="C16" s="123" t="s">
        <v>113</v>
      </c>
      <c r="D16" s="124">
        <v>162814289</v>
      </c>
      <c r="E16" s="124">
        <v>949983</v>
      </c>
      <c r="F16" s="124">
        <v>0</v>
      </c>
      <c r="G16" s="124">
        <v>146215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f t="shared" ref="N16:N22" si="4">SUM(D16:M16)</f>
        <v>163910487</v>
      </c>
      <c r="O16" s="125">
        <f t="shared" si="1"/>
        <v>183.91965839586089</v>
      </c>
      <c r="P16" s="126"/>
    </row>
    <row r="17" spans="1:16">
      <c r="A17" s="121"/>
      <c r="B17" s="122">
        <v>523</v>
      </c>
      <c r="C17" s="123" t="s">
        <v>114</v>
      </c>
      <c r="D17" s="124">
        <v>0</v>
      </c>
      <c r="E17" s="124">
        <v>349101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f t="shared" si="4"/>
        <v>349101</v>
      </c>
      <c r="O17" s="125">
        <f t="shared" si="1"/>
        <v>0.39171707583086757</v>
      </c>
      <c r="P17" s="126"/>
    </row>
    <row r="18" spans="1:16">
      <c r="A18" s="121"/>
      <c r="B18" s="122">
        <v>524</v>
      </c>
      <c r="C18" s="123" t="s">
        <v>115</v>
      </c>
      <c r="D18" s="124">
        <v>311480</v>
      </c>
      <c r="E18" s="124">
        <v>10878489</v>
      </c>
      <c r="F18" s="124">
        <v>0</v>
      </c>
      <c r="G18" s="124">
        <v>0</v>
      </c>
      <c r="H18" s="124">
        <v>0</v>
      </c>
      <c r="I18" s="124">
        <v>395728</v>
      </c>
      <c r="J18" s="124">
        <v>0</v>
      </c>
      <c r="K18" s="124">
        <v>0</v>
      </c>
      <c r="L18" s="124">
        <v>0</v>
      </c>
      <c r="M18" s="124">
        <v>0</v>
      </c>
      <c r="N18" s="124">
        <f t="shared" si="4"/>
        <v>11585697</v>
      </c>
      <c r="O18" s="125">
        <f t="shared" si="1"/>
        <v>13.000006732442632</v>
      </c>
      <c r="P18" s="126"/>
    </row>
    <row r="19" spans="1:16">
      <c r="A19" s="121"/>
      <c r="B19" s="122">
        <v>525</v>
      </c>
      <c r="C19" s="123" t="s">
        <v>297</v>
      </c>
      <c r="D19" s="124">
        <v>2573274</v>
      </c>
      <c r="E19" s="124">
        <v>39427591</v>
      </c>
      <c r="F19" s="124">
        <v>0</v>
      </c>
      <c r="G19" s="124">
        <v>91531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f t="shared" si="4"/>
        <v>42092396</v>
      </c>
      <c r="O19" s="125">
        <f t="shared" si="1"/>
        <v>47.230773546437582</v>
      </c>
      <c r="P19" s="126"/>
    </row>
    <row r="20" spans="1:16">
      <c r="A20" s="121"/>
      <c r="B20" s="122">
        <v>526</v>
      </c>
      <c r="C20" s="123" t="s">
        <v>117</v>
      </c>
      <c r="D20" s="124">
        <v>60976687</v>
      </c>
      <c r="E20" s="124">
        <v>245957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f t="shared" si="4"/>
        <v>61222644</v>
      </c>
      <c r="O20" s="125">
        <f t="shared" si="1"/>
        <v>68.696323076456991</v>
      </c>
      <c r="P20" s="126"/>
    </row>
    <row r="21" spans="1:16">
      <c r="A21" s="121"/>
      <c r="B21" s="122">
        <v>527</v>
      </c>
      <c r="C21" s="123" t="s">
        <v>118</v>
      </c>
      <c r="D21" s="124">
        <v>3973621</v>
      </c>
      <c r="E21" s="124">
        <v>3242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f t="shared" si="4"/>
        <v>3976863</v>
      </c>
      <c r="O21" s="125">
        <f t="shared" si="1"/>
        <v>4.4623336665892435</v>
      </c>
      <c r="P21" s="126"/>
    </row>
    <row r="22" spans="1:16">
      <c r="A22" s="121"/>
      <c r="B22" s="122">
        <v>529</v>
      </c>
      <c r="C22" s="123" t="s">
        <v>120</v>
      </c>
      <c r="D22" s="124">
        <v>1943106</v>
      </c>
      <c r="E22" s="124">
        <v>59322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f t="shared" si="4"/>
        <v>2002428</v>
      </c>
      <c r="O22" s="125">
        <f t="shared" si="1"/>
        <v>2.2468719388424909</v>
      </c>
      <c r="P22" s="126"/>
    </row>
    <row r="23" spans="1:16" ht="15.75">
      <c r="A23" s="127" t="s">
        <v>3</v>
      </c>
      <c r="B23" s="128"/>
      <c r="C23" s="129"/>
      <c r="D23" s="130">
        <f t="shared" ref="D23:M23" si="5">SUM(D24:D29)</f>
        <v>24303171</v>
      </c>
      <c r="E23" s="130">
        <f t="shared" si="5"/>
        <v>13292762</v>
      </c>
      <c r="F23" s="130">
        <f t="shared" si="5"/>
        <v>0</v>
      </c>
      <c r="G23" s="130">
        <f t="shared" si="5"/>
        <v>8277015</v>
      </c>
      <c r="H23" s="130">
        <f t="shared" si="5"/>
        <v>12250</v>
      </c>
      <c r="I23" s="130">
        <f t="shared" si="5"/>
        <v>100532403</v>
      </c>
      <c r="J23" s="130">
        <f t="shared" si="5"/>
        <v>0</v>
      </c>
      <c r="K23" s="130">
        <f t="shared" si="5"/>
        <v>0</v>
      </c>
      <c r="L23" s="130">
        <f t="shared" si="5"/>
        <v>0</v>
      </c>
      <c r="M23" s="130">
        <f t="shared" si="5"/>
        <v>1552368000</v>
      </c>
      <c r="N23" s="131">
        <f t="shared" ref="N23:N29" si="6">SUM(D23:M23)</f>
        <v>1698785601</v>
      </c>
      <c r="O23" s="132">
        <f t="shared" si="1"/>
        <v>1906.1627668992726</v>
      </c>
      <c r="P23" s="133"/>
    </row>
    <row r="24" spans="1:16">
      <c r="A24" s="121"/>
      <c r="B24" s="122">
        <v>531</v>
      </c>
      <c r="C24" s="123" t="s">
        <v>132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1184440000</v>
      </c>
      <c r="N24" s="124">
        <f t="shared" si="6"/>
        <v>1184440000</v>
      </c>
      <c r="O24" s="125">
        <f t="shared" si="1"/>
        <v>1329.0290583444698</v>
      </c>
      <c r="P24" s="126"/>
    </row>
    <row r="25" spans="1:16">
      <c r="A25" s="121"/>
      <c r="B25" s="122">
        <v>534</v>
      </c>
      <c r="C25" s="123" t="s">
        <v>134</v>
      </c>
      <c r="D25" s="124">
        <v>2281980</v>
      </c>
      <c r="E25" s="124">
        <v>0</v>
      </c>
      <c r="F25" s="124">
        <v>0</v>
      </c>
      <c r="G25" s="124">
        <v>0</v>
      </c>
      <c r="H25" s="124">
        <v>0</v>
      </c>
      <c r="I25" s="124">
        <v>72490894</v>
      </c>
      <c r="J25" s="124">
        <v>0</v>
      </c>
      <c r="K25" s="124">
        <v>0</v>
      </c>
      <c r="L25" s="124">
        <v>0</v>
      </c>
      <c r="M25" s="124">
        <v>0</v>
      </c>
      <c r="N25" s="124">
        <f t="shared" si="6"/>
        <v>74772874</v>
      </c>
      <c r="O25" s="125">
        <f t="shared" si="1"/>
        <v>83.900680762157393</v>
      </c>
      <c r="P25" s="126"/>
    </row>
    <row r="26" spans="1:16">
      <c r="A26" s="121"/>
      <c r="B26" s="122">
        <v>536</v>
      </c>
      <c r="C26" s="123" t="s">
        <v>136</v>
      </c>
      <c r="D26" s="124">
        <v>0</v>
      </c>
      <c r="E26" s="124">
        <v>0</v>
      </c>
      <c r="F26" s="124">
        <v>0</v>
      </c>
      <c r="G26" s="124">
        <v>984057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360134000</v>
      </c>
      <c r="N26" s="124">
        <f t="shared" si="6"/>
        <v>361118057</v>
      </c>
      <c r="O26" s="125">
        <f t="shared" si="1"/>
        <v>405.20110030554071</v>
      </c>
      <c r="P26" s="126"/>
    </row>
    <row r="27" spans="1:16">
      <c r="A27" s="121"/>
      <c r="B27" s="122">
        <v>537</v>
      </c>
      <c r="C27" s="123" t="s">
        <v>137</v>
      </c>
      <c r="D27" s="124">
        <v>4378321</v>
      </c>
      <c r="E27" s="124">
        <v>11678215</v>
      </c>
      <c r="F27" s="124">
        <v>0</v>
      </c>
      <c r="G27" s="124">
        <v>352728</v>
      </c>
      <c r="H27" s="124">
        <v>0</v>
      </c>
      <c r="I27" s="124">
        <v>19960184</v>
      </c>
      <c r="J27" s="124">
        <v>0</v>
      </c>
      <c r="K27" s="124">
        <v>0</v>
      </c>
      <c r="L27" s="124">
        <v>0</v>
      </c>
      <c r="M27" s="124">
        <v>0</v>
      </c>
      <c r="N27" s="124">
        <f t="shared" si="6"/>
        <v>36369448</v>
      </c>
      <c r="O27" s="125">
        <f t="shared" si="1"/>
        <v>40.80920369790632</v>
      </c>
      <c r="P27" s="126"/>
    </row>
    <row r="28" spans="1:16">
      <c r="A28" s="121"/>
      <c r="B28" s="122">
        <v>538</v>
      </c>
      <c r="C28" s="123" t="s">
        <v>138</v>
      </c>
      <c r="D28" s="124">
        <v>0</v>
      </c>
      <c r="E28" s="124">
        <v>0</v>
      </c>
      <c r="F28" s="124">
        <v>0</v>
      </c>
      <c r="G28" s="124">
        <v>972721</v>
      </c>
      <c r="H28" s="124">
        <v>0</v>
      </c>
      <c r="I28" s="124">
        <v>1989334</v>
      </c>
      <c r="J28" s="124">
        <v>0</v>
      </c>
      <c r="K28" s="124">
        <v>0</v>
      </c>
      <c r="L28" s="124">
        <v>0</v>
      </c>
      <c r="M28" s="124">
        <v>0</v>
      </c>
      <c r="N28" s="124">
        <f t="shared" si="6"/>
        <v>2962055</v>
      </c>
      <c r="O28" s="125">
        <f t="shared" si="1"/>
        <v>3.323644226313303</v>
      </c>
      <c r="P28" s="126"/>
    </row>
    <row r="29" spans="1:16">
      <c r="A29" s="121"/>
      <c r="B29" s="122">
        <v>539</v>
      </c>
      <c r="C29" s="123" t="s">
        <v>139</v>
      </c>
      <c r="D29" s="124">
        <v>17642870</v>
      </c>
      <c r="E29" s="124">
        <v>1614547</v>
      </c>
      <c r="F29" s="124">
        <v>0</v>
      </c>
      <c r="G29" s="124">
        <v>5967509</v>
      </c>
      <c r="H29" s="124">
        <v>12250</v>
      </c>
      <c r="I29" s="124">
        <v>6091991</v>
      </c>
      <c r="J29" s="124">
        <v>0</v>
      </c>
      <c r="K29" s="124">
        <v>0</v>
      </c>
      <c r="L29" s="124">
        <v>0</v>
      </c>
      <c r="M29" s="124">
        <v>7794000</v>
      </c>
      <c r="N29" s="124">
        <f t="shared" si="6"/>
        <v>39123167</v>
      </c>
      <c r="O29" s="125">
        <f t="shared" si="1"/>
        <v>43.899079562884943</v>
      </c>
      <c r="P29" s="126"/>
    </row>
    <row r="30" spans="1:16" ht="15.75">
      <c r="A30" s="127" t="s">
        <v>4</v>
      </c>
      <c r="B30" s="128"/>
      <c r="C30" s="129"/>
      <c r="D30" s="130">
        <f t="shared" ref="D30:M30" si="7">SUM(D31:D35)</f>
        <v>27505893</v>
      </c>
      <c r="E30" s="130">
        <f t="shared" si="7"/>
        <v>129585842</v>
      </c>
      <c r="F30" s="130">
        <f t="shared" si="7"/>
        <v>0</v>
      </c>
      <c r="G30" s="130">
        <f t="shared" si="7"/>
        <v>20804724</v>
      </c>
      <c r="H30" s="130">
        <f t="shared" si="7"/>
        <v>0</v>
      </c>
      <c r="I30" s="130">
        <f t="shared" si="7"/>
        <v>3834330</v>
      </c>
      <c r="J30" s="130">
        <f t="shared" si="7"/>
        <v>0</v>
      </c>
      <c r="K30" s="130">
        <f t="shared" si="7"/>
        <v>0</v>
      </c>
      <c r="L30" s="130">
        <f t="shared" si="7"/>
        <v>0</v>
      </c>
      <c r="M30" s="130">
        <f t="shared" si="7"/>
        <v>248790433</v>
      </c>
      <c r="N30" s="130">
        <f t="shared" ref="N30:N43" si="8">SUM(D30:M30)</f>
        <v>430521222</v>
      </c>
      <c r="O30" s="132">
        <f t="shared" si="1"/>
        <v>483.07657143626562</v>
      </c>
      <c r="P30" s="133"/>
    </row>
    <row r="31" spans="1:16">
      <c r="A31" s="121"/>
      <c r="B31" s="122">
        <v>541</v>
      </c>
      <c r="C31" s="123" t="s">
        <v>141</v>
      </c>
      <c r="D31" s="124">
        <v>23546162</v>
      </c>
      <c r="E31" s="124">
        <v>10360615</v>
      </c>
      <c r="F31" s="124">
        <v>0</v>
      </c>
      <c r="G31" s="124">
        <v>2562698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46751633</v>
      </c>
      <c r="N31" s="124">
        <f t="shared" si="8"/>
        <v>83221108</v>
      </c>
      <c r="O31" s="125">
        <f t="shared" si="1"/>
        <v>93.380222552111917</v>
      </c>
      <c r="P31" s="126"/>
    </row>
    <row r="32" spans="1:16">
      <c r="A32" s="121"/>
      <c r="B32" s="122">
        <v>543</v>
      </c>
      <c r="C32" s="123" t="s">
        <v>143</v>
      </c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72768000</v>
      </c>
      <c r="N32" s="124">
        <f t="shared" si="8"/>
        <v>72768000</v>
      </c>
      <c r="O32" s="125">
        <f t="shared" si="1"/>
        <v>81.651064230868926</v>
      </c>
      <c r="P32" s="126"/>
    </row>
    <row r="33" spans="1:16">
      <c r="A33" s="121"/>
      <c r="B33" s="122">
        <v>544</v>
      </c>
      <c r="C33" s="123" t="s">
        <v>144</v>
      </c>
      <c r="D33" s="124">
        <v>0</v>
      </c>
      <c r="E33" s="124">
        <v>30395280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129270800</v>
      </c>
      <c r="N33" s="124">
        <f t="shared" si="8"/>
        <v>159666080</v>
      </c>
      <c r="O33" s="125">
        <f t="shared" si="1"/>
        <v>179.15712062405254</v>
      </c>
      <c r="P33" s="126"/>
    </row>
    <row r="34" spans="1:16">
      <c r="A34" s="121"/>
      <c r="B34" s="122">
        <v>545</v>
      </c>
      <c r="C34" s="123" t="s">
        <v>145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3834330</v>
      </c>
      <c r="J34" s="124">
        <v>0</v>
      </c>
      <c r="K34" s="124">
        <v>0</v>
      </c>
      <c r="L34" s="124">
        <v>0</v>
      </c>
      <c r="M34" s="124">
        <v>0</v>
      </c>
      <c r="N34" s="124">
        <f t="shared" si="8"/>
        <v>3834330</v>
      </c>
      <c r="O34" s="125">
        <f t="shared" si="1"/>
        <v>4.3024011256644084</v>
      </c>
      <c r="P34" s="126"/>
    </row>
    <row r="35" spans="1:16">
      <c r="A35" s="121"/>
      <c r="B35" s="122">
        <v>549</v>
      </c>
      <c r="C35" s="123" t="s">
        <v>146</v>
      </c>
      <c r="D35" s="124">
        <v>3959731</v>
      </c>
      <c r="E35" s="124">
        <v>88829947</v>
      </c>
      <c r="F35" s="124">
        <v>0</v>
      </c>
      <c r="G35" s="124">
        <v>18242026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f t="shared" si="8"/>
        <v>111031704</v>
      </c>
      <c r="O35" s="125">
        <f t="shared" si="1"/>
        <v>124.58576290356785</v>
      </c>
      <c r="P35" s="126"/>
    </row>
    <row r="36" spans="1:16" ht="15.75">
      <c r="A36" s="127" t="s">
        <v>5</v>
      </c>
      <c r="B36" s="128"/>
      <c r="C36" s="129"/>
      <c r="D36" s="130">
        <f>SUM(D37:D41)</f>
        <v>10058446</v>
      </c>
      <c r="E36" s="130">
        <f t="shared" ref="E36:M36" si="9">SUM(E37:E41)</f>
        <v>43942453</v>
      </c>
      <c r="F36" s="130">
        <f t="shared" si="9"/>
        <v>0</v>
      </c>
      <c r="G36" s="130">
        <f t="shared" si="9"/>
        <v>9730262</v>
      </c>
      <c r="H36" s="130">
        <f t="shared" si="9"/>
        <v>0</v>
      </c>
      <c r="I36" s="130">
        <f t="shared" si="9"/>
        <v>0</v>
      </c>
      <c r="J36" s="130">
        <f t="shared" si="9"/>
        <v>0</v>
      </c>
      <c r="K36" s="130">
        <f t="shared" si="9"/>
        <v>0</v>
      </c>
      <c r="L36" s="130">
        <f t="shared" si="9"/>
        <v>1405</v>
      </c>
      <c r="M36" s="130">
        <f t="shared" si="9"/>
        <v>1675610</v>
      </c>
      <c r="N36" s="130">
        <f t="shared" si="8"/>
        <v>65408176</v>
      </c>
      <c r="O36" s="132">
        <f t="shared" si="1"/>
        <v>73.392798754946938</v>
      </c>
      <c r="P36" s="133"/>
    </row>
    <row r="37" spans="1:16">
      <c r="A37" s="134"/>
      <c r="B37" s="135">
        <v>551</v>
      </c>
      <c r="C37" s="136" t="s">
        <v>148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1405</v>
      </c>
      <c r="M37" s="124">
        <v>0</v>
      </c>
      <c r="N37" s="124">
        <f t="shared" si="8"/>
        <v>1405</v>
      </c>
      <c r="O37" s="125">
        <f t="shared" si="1"/>
        <v>1.5765136494663979E-3</v>
      </c>
      <c r="P37" s="126"/>
    </row>
    <row r="38" spans="1:16">
      <c r="A38" s="134"/>
      <c r="B38" s="135">
        <v>552</v>
      </c>
      <c r="C38" s="136" t="s">
        <v>149</v>
      </c>
      <c r="D38" s="124">
        <v>6807502</v>
      </c>
      <c r="E38" s="124">
        <v>21932988</v>
      </c>
      <c r="F38" s="124">
        <v>0</v>
      </c>
      <c r="G38" s="124">
        <v>9609677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124">
        <f t="shared" si="8"/>
        <v>38350167</v>
      </c>
      <c r="O38" s="125">
        <f t="shared" si="1"/>
        <v>43.031716537235454</v>
      </c>
      <c r="P38" s="126"/>
    </row>
    <row r="39" spans="1:16">
      <c r="A39" s="134"/>
      <c r="B39" s="135">
        <v>553</v>
      </c>
      <c r="C39" s="136" t="s">
        <v>150</v>
      </c>
      <c r="D39" s="124">
        <v>1168462</v>
      </c>
      <c r="E39" s="124">
        <v>968633</v>
      </c>
      <c r="F39" s="124">
        <v>0</v>
      </c>
      <c r="G39" s="124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4">
        <f t="shared" si="8"/>
        <v>2137095</v>
      </c>
      <c r="O39" s="125">
        <f t="shared" si="1"/>
        <v>2.3979782474778588</v>
      </c>
      <c r="P39" s="126"/>
    </row>
    <row r="40" spans="1:16">
      <c r="A40" s="134"/>
      <c r="B40" s="135">
        <v>554</v>
      </c>
      <c r="C40" s="136" t="s">
        <v>151</v>
      </c>
      <c r="D40" s="124">
        <v>381624</v>
      </c>
      <c r="E40" s="124">
        <v>21040832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1675610</v>
      </c>
      <c r="N40" s="124">
        <f t="shared" si="8"/>
        <v>23098066</v>
      </c>
      <c r="O40" s="125">
        <f t="shared" si="1"/>
        <v>25.91773403934215</v>
      </c>
      <c r="P40" s="126"/>
    </row>
    <row r="41" spans="1:16">
      <c r="A41" s="134"/>
      <c r="B41" s="135">
        <v>559</v>
      </c>
      <c r="C41" s="136" t="s">
        <v>152</v>
      </c>
      <c r="D41" s="124">
        <v>1700858</v>
      </c>
      <c r="E41" s="124">
        <v>0</v>
      </c>
      <c r="F41" s="124">
        <v>0</v>
      </c>
      <c r="G41" s="124">
        <v>120585</v>
      </c>
      <c r="H41" s="124">
        <v>0</v>
      </c>
      <c r="I41" s="124">
        <v>0</v>
      </c>
      <c r="J41" s="124">
        <v>0</v>
      </c>
      <c r="K41" s="124">
        <v>0</v>
      </c>
      <c r="L41" s="124">
        <v>0</v>
      </c>
      <c r="M41" s="124">
        <v>0</v>
      </c>
      <c r="N41" s="124">
        <f t="shared" si="8"/>
        <v>1821443</v>
      </c>
      <c r="O41" s="125">
        <f t="shared" si="1"/>
        <v>2.0437934172420098</v>
      </c>
      <c r="P41" s="126"/>
    </row>
    <row r="42" spans="1:16" ht="15.75">
      <c r="A42" s="127" t="s">
        <v>6</v>
      </c>
      <c r="B42" s="128"/>
      <c r="C42" s="129"/>
      <c r="D42" s="130">
        <f t="shared" ref="D42:M42" si="10">SUM(D43:D47)</f>
        <v>70156414</v>
      </c>
      <c r="E42" s="130">
        <f t="shared" si="10"/>
        <v>42028608</v>
      </c>
      <c r="F42" s="130">
        <f t="shared" si="10"/>
        <v>0</v>
      </c>
      <c r="G42" s="130">
        <f t="shared" si="10"/>
        <v>201783</v>
      </c>
      <c r="H42" s="130">
        <f t="shared" si="10"/>
        <v>0</v>
      </c>
      <c r="I42" s="130">
        <f t="shared" si="10"/>
        <v>0</v>
      </c>
      <c r="J42" s="130">
        <f t="shared" si="10"/>
        <v>0</v>
      </c>
      <c r="K42" s="130">
        <f t="shared" si="10"/>
        <v>0</v>
      </c>
      <c r="L42" s="130">
        <f t="shared" si="10"/>
        <v>0</v>
      </c>
      <c r="M42" s="130">
        <f t="shared" si="10"/>
        <v>0</v>
      </c>
      <c r="N42" s="130">
        <f t="shared" si="8"/>
        <v>112386805</v>
      </c>
      <c r="O42" s="132">
        <f t="shared" si="1"/>
        <v>126.1062861938921</v>
      </c>
      <c r="P42" s="133"/>
    </row>
    <row r="43" spans="1:16">
      <c r="A43" s="121"/>
      <c r="B43" s="122">
        <v>561</v>
      </c>
      <c r="C43" s="123" t="s">
        <v>154</v>
      </c>
      <c r="D43" s="124">
        <v>42329492</v>
      </c>
      <c r="E43" s="124">
        <v>0</v>
      </c>
      <c r="F43" s="124">
        <v>0</v>
      </c>
      <c r="G43" s="124">
        <v>0</v>
      </c>
      <c r="H43" s="124">
        <v>0</v>
      </c>
      <c r="I43" s="124">
        <v>0</v>
      </c>
      <c r="J43" s="124">
        <v>0</v>
      </c>
      <c r="K43" s="124">
        <v>0</v>
      </c>
      <c r="L43" s="124">
        <v>0</v>
      </c>
      <c r="M43" s="124">
        <v>0</v>
      </c>
      <c r="N43" s="124">
        <f t="shared" si="8"/>
        <v>42329492</v>
      </c>
      <c r="O43" s="125">
        <f t="shared" si="1"/>
        <v>47.496812749451024</v>
      </c>
      <c r="P43" s="126"/>
    </row>
    <row r="44" spans="1:16">
      <c r="A44" s="121"/>
      <c r="B44" s="122">
        <v>562</v>
      </c>
      <c r="C44" s="123" t="s">
        <v>155</v>
      </c>
      <c r="D44" s="124">
        <v>11728257</v>
      </c>
      <c r="E44" s="124">
        <v>7362250</v>
      </c>
      <c r="F44" s="124">
        <v>0</v>
      </c>
      <c r="G44" s="124">
        <v>35418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f t="shared" ref="N44:N54" si="11">SUM(D44:M44)</f>
        <v>19125925</v>
      </c>
      <c r="O44" s="125">
        <f t="shared" si="1"/>
        <v>21.46069880510364</v>
      </c>
      <c r="P44" s="126"/>
    </row>
    <row r="45" spans="1:16">
      <c r="A45" s="121"/>
      <c r="B45" s="122">
        <v>563</v>
      </c>
      <c r="C45" s="123" t="s">
        <v>156</v>
      </c>
      <c r="D45" s="124">
        <v>6605529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f t="shared" si="11"/>
        <v>6605529</v>
      </c>
      <c r="O45" s="125">
        <f t="shared" si="1"/>
        <v>7.411890840175178</v>
      </c>
      <c r="P45" s="126"/>
    </row>
    <row r="46" spans="1:16">
      <c r="A46" s="121"/>
      <c r="B46" s="122">
        <v>564</v>
      </c>
      <c r="C46" s="123" t="s">
        <v>157</v>
      </c>
      <c r="D46" s="124">
        <v>0</v>
      </c>
      <c r="E46" s="124">
        <v>234790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f t="shared" si="11"/>
        <v>234790</v>
      </c>
      <c r="O46" s="125">
        <f t="shared" si="1"/>
        <v>0.26345170089552705</v>
      </c>
      <c r="P46" s="126"/>
    </row>
    <row r="47" spans="1:16">
      <c r="A47" s="121"/>
      <c r="B47" s="122">
        <v>569</v>
      </c>
      <c r="C47" s="123" t="s">
        <v>159</v>
      </c>
      <c r="D47" s="124">
        <v>9493136</v>
      </c>
      <c r="E47" s="124">
        <v>34431568</v>
      </c>
      <c r="F47" s="124">
        <v>0</v>
      </c>
      <c r="G47" s="124">
        <v>166365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4">
        <f t="shared" si="11"/>
        <v>44091069</v>
      </c>
      <c r="O47" s="125">
        <f t="shared" si="1"/>
        <v>49.473432098266734</v>
      </c>
      <c r="P47" s="126"/>
    </row>
    <row r="48" spans="1:16" ht="15.75">
      <c r="A48" s="127" t="s">
        <v>7</v>
      </c>
      <c r="B48" s="128"/>
      <c r="C48" s="129"/>
      <c r="D48" s="130">
        <f t="shared" ref="D48:M48" si="12">SUM(D49:D54)</f>
        <v>65057602</v>
      </c>
      <c r="E48" s="130">
        <f t="shared" si="12"/>
        <v>8085829</v>
      </c>
      <c r="F48" s="130">
        <f t="shared" si="12"/>
        <v>0</v>
      </c>
      <c r="G48" s="130">
        <f t="shared" si="12"/>
        <v>7714483</v>
      </c>
      <c r="H48" s="130">
        <f t="shared" si="12"/>
        <v>0</v>
      </c>
      <c r="I48" s="130">
        <f t="shared" si="12"/>
        <v>70684831</v>
      </c>
      <c r="J48" s="130">
        <f t="shared" si="12"/>
        <v>0</v>
      </c>
      <c r="K48" s="130">
        <f t="shared" si="12"/>
        <v>0</v>
      </c>
      <c r="L48" s="130">
        <f t="shared" si="12"/>
        <v>0</v>
      </c>
      <c r="M48" s="130">
        <f t="shared" si="12"/>
        <v>0</v>
      </c>
      <c r="N48" s="130">
        <f>SUM(D48:M48)</f>
        <v>151542745</v>
      </c>
      <c r="O48" s="132">
        <f t="shared" si="1"/>
        <v>170.04213948050227</v>
      </c>
      <c r="P48" s="126"/>
    </row>
    <row r="49" spans="1:16">
      <c r="A49" s="121"/>
      <c r="B49" s="122">
        <v>571</v>
      </c>
      <c r="C49" s="123" t="s">
        <v>162</v>
      </c>
      <c r="D49" s="124">
        <v>31690824</v>
      </c>
      <c r="E49" s="124">
        <v>1691809</v>
      </c>
      <c r="F49" s="124">
        <v>0</v>
      </c>
      <c r="G49" s="124">
        <v>53261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f t="shared" si="11"/>
        <v>33435894</v>
      </c>
      <c r="O49" s="125">
        <f t="shared" si="1"/>
        <v>37.517539696164867</v>
      </c>
      <c r="P49" s="126"/>
    </row>
    <row r="50" spans="1:16">
      <c r="A50" s="121"/>
      <c r="B50" s="122">
        <v>572</v>
      </c>
      <c r="C50" s="123" t="s">
        <v>170</v>
      </c>
      <c r="D50" s="124">
        <v>24624213</v>
      </c>
      <c r="E50" s="124">
        <v>4456772</v>
      </c>
      <c r="F50" s="124">
        <v>0</v>
      </c>
      <c r="G50" s="124">
        <v>7492767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f t="shared" si="11"/>
        <v>36573752</v>
      </c>
      <c r="O50" s="125">
        <f t="shared" si="1"/>
        <v>41.03844785779286</v>
      </c>
      <c r="P50" s="126"/>
    </row>
    <row r="51" spans="1:16">
      <c r="A51" s="121"/>
      <c r="B51" s="122">
        <v>573</v>
      </c>
      <c r="C51" s="123" t="s">
        <v>164</v>
      </c>
      <c r="D51" s="124">
        <v>0</v>
      </c>
      <c r="E51" s="124">
        <v>3700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f t="shared" si="11"/>
        <v>3700</v>
      </c>
      <c r="O51" s="125">
        <f t="shared" si="1"/>
        <v>4.1516729558901582E-3</v>
      </c>
      <c r="P51" s="126"/>
    </row>
    <row r="52" spans="1:16">
      <c r="A52" s="121"/>
      <c r="B52" s="122">
        <v>574</v>
      </c>
      <c r="C52" s="123" t="s">
        <v>165</v>
      </c>
      <c r="D52" s="124">
        <v>5235480</v>
      </c>
      <c r="E52" s="124">
        <v>1808561</v>
      </c>
      <c r="F52" s="124">
        <v>0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f t="shared" si="11"/>
        <v>7044041</v>
      </c>
      <c r="O52" s="125">
        <f t="shared" si="1"/>
        <v>7.9039336540220173</v>
      </c>
      <c r="P52" s="126"/>
    </row>
    <row r="53" spans="1:16">
      <c r="A53" s="121"/>
      <c r="B53" s="122">
        <v>575</v>
      </c>
      <c r="C53" s="123" t="s">
        <v>166</v>
      </c>
      <c r="D53" s="124">
        <v>3507085</v>
      </c>
      <c r="E53" s="124">
        <v>0</v>
      </c>
      <c r="F53" s="124">
        <v>0</v>
      </c>
      <c r="G53" s="124">
        <v>168455</v>
      </c>
      <c r="H53" s="124">
        <v>0</v>
      </c>
      <c r="I53" s="124">
        <v>70684831</v>
      </c>
      <c r="J53" s="124">
        <v>0</v>
      </c>
      <c r="K53" s="124">
        <v>0</v>
      </c>
      <c r="L53" s="124">
        <v>0</v>
      </c>
      <c r="M53" s="124">
        <v>0</v>
      </c>
      <c r="N53" s="124">
        <f t="shared" si="11"/>
        <v>74360371</v>
      </c>
      <c r="O53" s="125">
        <f t="shared" si="1"/>
        <v>83.437821965042914</v>
      </c>
      <c r="P53" s="126"/>
    </row>
    <row r="54" spans="1:16">
      <c r="A54" s="121"/>
      <c r="B54" s="122">
        <v>579</v>
      </c>
      <c r="C54" s="123" t="s">
        <v>171</v>
      </c>
      <c r="D54" s="124">
        <v>0</v>
      </c>
      <c r="E54" s="124">
        <v>124987</v>
      </c>
      <c r="F54" s="124">
        <v>0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24">
        <v>0</v>
      </c>
      <c r="M54" s="124">
        <v>0</v>
      </c>
      <c r="N54" s="124">
        <f t="shared" si="11"/>
        <v>124987</v>
      </c>
      <c r="O54" s="125">
        <f t="shared" si="1"/>
        <v>0.14024463452374139</v>
      </c>
      <c r="P54" s="126"/>
    </row>
    <row r="55" spans="1:16" ht="15.75">
      <c r="A55" s="127" t="s">
        <v>298</v>
      </c>
      <c r="B55" s="128"/>
      <c r="C55" s="129"/>
      <c r="D55" s="130">
        <f t="shared" ref="D55:M55" si="13">SUM(D56:D57)</f>
        <v>123381535</v>
      </c>
      <c r="E55" s="130">
        <f t="shared" si="13"/>
        <v>92393324</v>
      </c>
      <c r="F55" s="130">
        <f t="shared" si="13"/>
        <v>158743</v>
      </c>
      <c r="G55" s="130">
        <f t="shared" si="13"/>
        <v>1215920</v>
      </c>
      <c r="H55" s="130">
        <f t="shared" si="13"/>
        <v>0</v>
      </c>
      <c r="I55" s="130">
        <f t="shared" si="13"/>
        <v>123666184</v>
      </c>
      <c r="J55" s="130">
        <f t="shared" si="13"/>
        <v>7636157</v>
      </c>
      <c r="K55" s="130">
        <f t="shared" si="13"/>
        <v>0</v>
      </c>
      <c r="L55" s="130">
        <f t="shared" si="13"/>
        <v>0</v>
      </c>
      <c r="M55" s="130">
        <f t="shared" si="13"/>
        <v>178288000</v>
      </c>
      <c r="N55" s="130">
        <f>SUM(D55:M55)</f>
        <v>526739863</v>
      </c>
      <c r="O55" s="132">
        <f t="shared" si="1"/>
        <v>591.04098486659109</v>
      </c>
      <c r="P55" s="126"/>
    </row>
    <row r="56" spans="1:16">
      <c r="A56" s="121"/>
      <c r="B56" s="122">
        <v>581</v>
      </c>
      <c r="C56" s="123" t="s">
        <v>186</v>
      </c>
      <c r="D56" s="124">
        <v>123381535</v>
      </c>
      <c r="E56" s="124">
        <v>90984484</v>
      </c>
      <c r="F56" s="124">
        <v>158743</v>
      </c>
      <c r="G56" s="124">
        <v>1215920</v>
      </c>
      <c r="H56" s="124">
        <v>0</v>
      </c>
      <c r="I56" s="124">
        <v>123666184</v>
      </c>
      <c r="J56" s="124">
        <v>7636157</v>
      </c>
      <c r="K56" s="124">
        <v>0</v>
      </c>
      <c r="L56" s="124">
        <v>0</v>
      </c>
      <c r="M56" s="124">
        <v>0</v>
      </c>
      <c r="N56" s="124">
        <f>SUM(D56:M56)</f>
        <v>347043023</v>
      </c>
      <c r="O56" s="125">
        <f t="shared" si="1"/>
        <v>389.40787381607191</v>
      </c>
      <c r="P56" s="126"/>
    </row>
    <row r="57" spans="1:16">
      <c r="A57" s="121"/>
      <c r="B57" s="122">
        <v>590</v>
      </c>
      <c r="C57" s="123" t="s">
        <v>193</v>
      </c>
      <c r="D57" s="124">
        <v>0</v>
      </c>
      <c r="E57" s="124">
        <v>1408840</v>
      </c>
      <c r="F57" s="124">
        <v>0</v>
      </c>
      <c r="G57" s="124">
        <v>0</v>
      </c>
      <c r="H57" s="124">
        <v>0</v>
      </c>
      <c r="I57" s="124">
        <v>0</v>
      </c>
      <c r="J57" s="124">
        <v>0</v>
      </c>
      <c r="K57" s="124">
        <v>0</v>
      </c>
      <c r="L57" s="124">
        <v>0</v>
      </c>
      <c r="M57" s="124">
        <v>178288000</v>
      </c>
      <c r="N57" s="124">
        <f>SUM(D57:M57)</f>
        <v>179696840</v>
      </c>
      <c r="O57" s="125">
        <f t="shared" si="1"/>
        <v>201.63311105051912</v>
      </c>
      <c r="P57" s="126"/>
    </row>
    <row r="58" spans="1:16" ht="15.75">
      <c r="A58" s="127" t="s">
        <v>9</v>
      </c>
      <c r="B58" s="128"/>
      <c r="C58" s="129"/>
      <c r="D58" s="130">
        <f t="shared" ref="D58:M58" si="14">SUM(D59:D73)</f>
        <v>7728685</v>
      </c>
      <c r="E58" s="130">
        <f t="shared" si="14"/>
        <v>25640884</v>
      </c>
      <c r="F58" s="130">
        <f t="shared" si="14"/>
        <v>0</v>
      </c>
      <c r="G58" s="130">
        <f t="shared" si="14"/>
        <v>0</v>
      </c>
      <c r="H58" s="130">
        <f t="shared" si="14"/>
        <v>0</v>
      </c>
      <c r="I58" s="130">
        <f t="shared" si="14"/>
        <v>0</v>
      </c>
      <c r="J58" s="130">
        <f t="shared" si="14"/>
        <v>0</v>
      </c>
      <c r="K58" s="130">
        <f t="shared" si="14"/>
        <v>0</v>
      </c>
      <c r="L58" s="130">
        <f t="shared" si="14"/>
        <v>0</v>
      </c>
      <c r="M58" s="130">
        <f t="shared" si="14"/>
        <v>0</v>
      </c>
      <c r="N58" s="130">
        <f>SUM(D58:M58)</f>
        <v>33369569</v>
      </c>
      <c r="O58" s="132">
        <f t="shared" si="1"/>
        <v>37.443118153246104</v>
      </c>
      <c r="P58" s="126"/>
    </row>
    <row r="59" spans="1:16">
      <c r="A59" s="121"/>
      <c r="B59" s="122">
        <v>601</v>
      </c>
      <c r="C59" s="123" t="s">
        <v>198</v>
      </c>
      <c r="D59" s="124">
        <v>0</v>
      </c>
      <c r="E59" s="124">
        <v>1069987</v>
      </c>
      <c r="F59" s="124">
        <v>0</v>
      </c>
      <c r="G59" s="124">
        <v>0</v>
      </c>
      <c r="H59" s="124">
        <v>0</v>
      </c>
      <c r="I59" s="124">
        <v>0</v>
      </c>
      <c r="J59" s="124">
        <v>0</v>
      </c>
      <c r="K59" s="124">
        <v>0</v>
      </c>
      <c r="L59" s="124">
        <v>0</v>
      </c>
      <c r="M59" s="124">
        <v>0</v>
      </c>
      <c r="N59" s="124">
        <f t="shared" ref="N59:N73" si="15">SUM(D59:M59)</f>
        <v>1069987</v>
      </c>
      <c r="O59" s="125">
        <f t="shared" si="1"/>
        <v>1.200604348933525</v>
      </c>
      <c r="P59" s="126"/>
    </row>
    <row r="60" spans="1:16">
      <c r="A60" s="121"/>
      <c r="B60" s="122">
        <v>602</v>
      </c>
      <c r="C60" s="123" t="s">
        <v>199</v>
      </c>
      <c r="D60" s="124">
        <v>1655124</v>
      </c>
      <c r="E60" s="124">
        <v>389372</v>
      </c>
      <c r="F60" s="124">
        <v>0</v>
      </c>
      <c r="G60" s="124">
        <v>0</v>
      </c>
      <c r="H60" s="124">
        <v>0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f t="shared" si="15"/>
        <v>2044496</v>
      </c>
      <c r="O60" s="125">
        <f t="shared" si="1"/>
        <v>2.2940753382771906</v>
      </c>
      <c r="P60" s="126"/>
    </row>
    <row r="61" spans="1:16">
      <c r="A61" s="121"/>
      <c r="B61" s="122">
        <v>603</v>
      </c>
      <c r="C61" s="123" t="s">
        <v>200</v>
      </c>
      <c r="D61" s="124">
        <v>1909933</v>
      </c>
      <c r="E61" s="124">
        <v>347259</v>
      </c>
      <c r="F61" s="124">
        <v>0</v>
      </c>
      <c r="G61" s="124">
        <v>0</v>
      </c>
      <c r="H61" s="124">
        <v>0</v>
      </c>
      <c r="I61" s="124">
        <v>0</v>
      </c>
      <c r="J61" s="124">
        <v>0</v>
      </c>
      <c r="K61" s="124">
        <v>0</v>
      </c>
      <c r="L61" s="124">
        <v>0</v>
      </c>
      <c r="M61" s="124">
        <v>0</v>
      </c>
      <c r="N61" s="124">
        <f t="shared" si="15"/>
        <v>2257192</v>
      </c>
      <c r="O61" s="125">
        <f t="shared" si="1"/>
        <v>2.5327359412571937</v>
      </c>
      <c r="P61" s="126"/>
    </row>
    <row r="62" spans="1:16">
      <c r="A62" s="121"/>
      <c r="B62" s="122">
        <v>604</v>
      </c>
      <c r="C62" s="123" t="s">
        <v>201</v>
      </c>
      <c r="D62" s="124">
        <v>0</v>
      </c>
      <c r="E62" s="124">
        <v>18663858</v>
      </c>
      <c r="F62" s="124">
        <v>0</v>
      </c>
      <c r="G62" s="124">
        <v>0</v>
      </c>
      <c r="H62" s="124">
        <v>0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f t="shared" si="15"/>
        <v>18663858</v>
      </c>
      <c r="O62" s="125">
        <f t="shared" si="1"/>
        <v>20.942225543560586</v>
      </c>
      <c r="P62" s="126"/>
    </row>
    <row r="63" spans="1:16">
      <c r="A63" s="121"/>
      <c r="B63" s="122">
        <v>605</v>
      </c>
      <c r="C63" s="123" t="s">
        <v>202</v>
      </c>
      <c r="D63" s="124">
        <v>178086</v>
      </c>
      <c r="E63" s="124">
        <v>704147</v>
      </c>
      <c r="F63" s="124">
        <v>0</v>
      </c>
      <c r="G63" s="124">
        <v>0</v>
      </c>
      <c r="H63" s="124">
        <v>0</v>
      </c>
      <c r="I63" s="124">
        <v>0</v>
      </c>
      <c r="J63" s="124">
        <v>0</v>
      </c>
      <c r="K63" s="124">
        <v>0</v>
      </c>
      <c r="L63" s="124">
        <v>0</v>
      </c>
      <c r="M63" s="124">
        <v>0</v>
      </c>
      <c r="N63" s="124">
        <f t="shared" si="15"/>
        <v>882233</v>
      </c>
      <c r="O63" s="125">
        <f t="shared" si="1"/>
        <v>0.9899305099713086</v>
      </c>
      <c r="P63" s="126"/>
    </row>
    <row r="64" spans="1:16">
      <c r="A64" s="121"/>
      <c r="B64" s="122"/>
      <c r="C64" s="137" t="s">
        <v>207</v>
      </c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9"/>
      <c r="P64" s="126">
        <f>SUM(N59:N63)</f>
        <v>24917766</v>
      </c>
    </row>
    <row r="65" spans="1:16">
      <c r="A65" s="121"/>
      <c r="B65" s="122">
        <v>611</v>
      </c>
      <c r="C65" s="123" t="s">
        <v>208</v>
      </c>
      <c r="D65" s="124">
        <v>415331</v>
      </c>
      <c r="E65" s="124">
        <v>0</v>
      </c>
      <c r="F65" s="124">
        <v>0</v>
      </c>
      <c r="G65" s="124">
        <v>0</v>
      </c>
      <c r="H65" s="124">
        <v>0</v>
      </c>
      <c r="I65" s="124">
        <v>0</v>
      </c>
      <c r="J65" s="124">
        <v>0</v>
      </c>
      <c r="K65" s="124">
        <v>0</v>
      </c>
      <c r="L65" s="124">
        <v>0</v>
      </c>
      <c r="M65" s="124">
        <v>0</v>
      </c>
      <c r="N65" s="124">
        <f t="shared" si="15"/>
        <v>415331</v>
      </c>
      <c r="O65" s="125">
        <f t="shared" si="1"/>
        <v>0.46603202174130143</v>
      </c>
      <c r="P65" s="126"/>
    </row>
    <row r="66" spans="1:16">
      <c r="A66" s="121"/>
      <c r="B66" s="122">
        <v>631</v>
      </c>
      <c r="C66" s="123" t="s">
        <v>220</v>
      </c>
      <c r="D66" s="124">
        <v>0</v>
      </c>
      <c r="E66" s="124">
        <v>39780</v>
      </c>
      <c r="F66" s="124">
        <v>0</v>
      </c>
      <c r="G66" s="124">
        <v>0</v>
      </c>
      <c r="H66" s="124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f t="shared" si="15"/>
        <v>39780</v>
      </c>
      <c r="O66" s="125">
        <f t="shared" si="1"/>
        <v>4.4636094644678506E-2</v>
      </c>
      <c r="P66" s="126"/>
    </row>
    <row r="67" spans="1:16">
      <c r="A67" s="121"/>
      <c r="B67" s="122">
        <v>661</v>
      </c>
      <c r="C67" s="123" t="s">
        <v>229</v>
      </c>
      <c r="D67" s="124">
        <v>0</v>
      </c>
      <c r="E67" s="124">
        <v>516664</v>
      </c>
      <c r="F67" s="124">
        <v>0</v>
      </c>
      <c r="G67" s="124">
        <v>0</v>
      </c>
      <c r="H67" s="124">
        <v>0</v>
      </c>
      <c r="I67" s="124">
        <v>0</v>
      </c>
      <c r="J67" s="124">
        <v>0</v>
      </c>
      <c r="K67" s="124">
        <v>0</v>
      </c>
      <c r="L67" s="124">
        <v>0</v>
      </c>
      <c r="M67" s="124">
        <v>0</v>
      </c>
      <c r="N67" s="124">
        <f t="shared" si="15"/>
        <v>516664</v>
      </c>
      <c r="O67" s="125">
        <f t="shared" si="1"/>
        <v>0.57973512326541421</v>
      </c>
      <c r="P67" s="126"/>
    </row>
    <row r="68" spans="1:16">
      <c r="A68" s="121"/>
      <c r="B68" s="122">
        <v>671</v>
      </c>
      <c r="C68" s="123" t="s">
        <v>237</v>
      </c>
      <c r="D68" s="124">
        <v>0</v>
      </c>
      <c r="E68" s="124">
        <v>356206</v>
      </c>
      <c r="F68" s="124">
        <v>0</v>
      </c>
      <c r="G68" s="124">
        <v>0</v>
      </c>
      <c r="H68" s="124">
        <v>0</v>
      </c>
      <c r="I68" s="124">
        <v>0</v>
      </c>
      <c r="J68" s="124">
        <v>0</v>
      </c>
      <c r="K68" s="124">
        <v>0</v>
      </c>
      <c r="L68" s="124">
        <v>0</v>
      </c>
      <c r="M68" s="124">
        <v>0</v>
      </c>
      <c r="N68" s="124">
        <f t="shared" si="15"/>
        <v>356206</v>
      </c>
      <c r="O68" s="125">
        <f t="shared" si="1"/>
        <v>0.39968940997994856</v>
      </c>
      <c r="P68" s="126"/>
    </row>
    <row r="69" spans="1:16">
      <c r="A69" s="121"/>
      <c r="B69" s="122">
        <v>685</v>
      </c>
      <c r="C69" s="123" t="s">
        <v>243</v>
      </c>
      <c r="D69" s="124">
        <v>197205</v>
      </c>
      <c r="E69" s="124">
        <v>0</v>
      </c>
      <c r="F69" s="124">
        <v>0</v>
      </c>
      <c r="G69" s="124">
        <v>0</v>
      </c>
      <c r="H69" s="124">
        <v>0</v>
      </c>
      <c r="I69" s="124">
        <v>0</v>
      </c>
      <c r="J69" s="124">
        <v>0</v>
      </c>
      <c r="K69" s="124">
        <v>0</v>
      </c>
      <c r="L69" s="124">
        <v>0</v>
      </c>
      <c r="M69" s="124">
        <v>0</v>
      </c>
      <c r="N69" s="124">
        <f t="shared" si="15"/>
        <v>197205</v>
      </c>
      <c r="O69" s="125">
        <f t="shared" ref="O69" si="16">(N69/O$77)</f>
        <v>0.2212785581800861</v>
      </c>
      <c r="P69" s="126"/>
    </row>
    <row r="70" spans="1:16">
      <c r="A70" s="121"/>
      <c r="B70" s="122"/>
      <c r="C70" s="137" t="s">
        <v>250</v>
      </c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9"/>
      <c r="P70" s="126">
        <f>SUM(N65:N69)</f>
        <v>1525186</v>
      </c>
    </row>
    <row r="71" spans="1:16">
      <c r="A71" s="121"/>
      <c r="B71" s="122">
        <v>713</v>
      </c>
      <c r="C71" s="123" t="s">
        <v>253</v>
      </c>
      <c r="D71" s="124">
        <v>0</v>
      </c>
      <c r="E71" s="124">
        <v>3553611</v>
      </c>
      <c r="F71" s="124">
        <v>0</v>
      </c>
      <c r="G71" s="124">
        <v>0</v>
      </c>
      <c r="H71" s="124">
        <v>0</v>
      </c>
      <c r="I71" s="124">
        <v>0</v>
      </c>
      <c r="J71" s="124">
        <v>0</v>
      </c>
      <c r="K71" s="124">
        <v>0</v>
      </c>
      <c r="L71" s="124">
        <v>0</v>
      </c>
      <c r="M71" s="124">
        <v>0</v>
      </c>
      <c r="N71" s="124">
        <f t="shared" si="15"/>
        <v>3553611</v>
      </c>
      <c r="O71" s="125">
        <f t="shared" ref="O71:O75" si="17">(N71/O$77)</f>
        <v>3.9874136985010216</v>
      </c>
      <c r="P71" s="126"/>
    </row>
    <row r="72" spans="1:16">
      <c r="A72" s="121"/>
      <c r="B72" s="122">
        <v>721</v>
      </c>
      <c r="C72" s="123" t="s">
        <v>259</v>
      </c>
      <c r="D72" s="124">
        <v>3226436</v>
      </c>
      <c r="E72" s="124">
        <v>0</v>
      </c>
      <c r="F72" s="124">
        <v>0</v>
      </c>
      <c r="G72" s="124">
        <v>0</v>
      </c>
      <c r="H72" s="124">
        <v>0</v>
      </c>
      <c r="I72" s="124">
        <v>0</v>
      </c>
      <c r="J72" s="124">
        <v>0</v>
      </c>
      <c r="K72" s="124">
        <v>0</v>
      </c>
      <c r="L72" s="124">
        <v>0</v>
      </c>
      <c r="M72" s="124">
        <v>0</v>
      </c>
      <c r="N72" s="124">
        <f t="shared" si="15"/>
        <v>3226436</v>
      </c>
      <c r="O72" s="125">
        <f t="shared" si="17"/>
        <v>3.6202992121920046</v>
      </c>
      <c r="P72" s="126"/>
    </row>
    <row r="73" spans="1:16">
      <c r="A73" s="121"/>
      <c r="B73" s="122">
        <v>765</v>
      </c>
      <c r="C73" s="123" t="s">
        <v>275</v>
      </c>
      <c r="D73" s="124">
        <v>146570</v>
      </c>
      <c r="E73" s="124">
        <v>0</v>
      </c>
      <c r="F73" s="124">
        <v>0</v>
      </c>
      <c r="G73" s="124">
        <v>0</v>
      </c>
      <c r="H73" s="124">
        <v>0</v>
      </c>
      <c r="I73" s="124">
        <v>0</v>
      </c>
      <c r="J73" s="124">
        <v>0</v>
      </c>
      <c r="K73" s="124">
        <v>0</v>
      </c>
      <c r="L73" s="124">
        <v>0</v>
      </c>
      <c r="M73" s="124">
        <v>0</v>
      </c>
      <c r="N73" s="124">
        <f t="shared" si="15"/>
        <v>146570</v>
      </c>
      <c r="O73" s="125">
        <f t="shared" si="17"/>
        <v>0.16446235274184337</v>
      </c>
      <c r="P73" s="126"/>
    </row>
    <row r="74" spans="1:16" ht="15.75" thickBot="1">
      <c r="A74" s="140"/>
      <c r="B74" s="141"/>
      <c r="C74" s="142" t="s">
        <v>277</v>
      </c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4"/>
      <c r="P74" s="126">
        <f>SUM(N72:N73)</f>
        <v>3373006</v>
      </c>
    </row>
    <row r="75" spans="1:16" ht="16.5" thickBot="1">
      <c r="A75" s="145" t="s">
        <v>278</v>
      </c>
      <c r="B75" s="146"/>
      <c r="C75" s="147"/>
      <c r="D75" s="148">
        <f t="shared" ref="D75:M75" si="18">SUM(D5,D14,D23,D30,D36,D42,D48,D55,D58)</f>
        <v>1115639493</v>
      </c>
      <c r="E75" s="148">
        <f t="shared" si="18"/>
        <v>427967847</v>
      </c>
      <c r="F75" s="148">
        <f t="shared" si="18"/>
        <v>222498017</v>
      </c>
      <c r="G75" s="148">
        <f t="shared" si="18"/>
        <v>68389242</v>
      </c>
      <c r="H75" s="148">
        <f t="shared" si="18"/>
        <v>12250</v>
      </c>
      <c r="I75" s="148">
        <f t="shared" si="18"/>
        <v>299678155</v>
      </c>
      <c r="J75" s="148">
        <f t="shared" si="18"/>
        <v>270722076</v>
      </c>
      <c r="K75" s="148">
        <f t="shared" si="18"/>
        <v>409170222</v>
      </c>
      <c r="L75" s="148">
        <f t="shared" si="18"/>
        <v>1405</v>
      </c>
      <c r="M75" s="148">
        <f t="shared" si="18"/>
        <v>1991279203</v>
      </c>
      <c r="N75" s="148">
        <f>SUM(D75:M75)</f>
        <v>4805357910</v>
      </c>
      <c r="O75" s="149">
        <f t="shared" si="17"/>
        <v>5391.9660752215814</v>
      </c>
      <c r="P75" s="120"/>
    </row>
    <row r="76" spans="1:16">
      <c r="A76" s="140"/>
      <c r="B76" s="150"/>
      <c r="C76" s="150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2"/>
      <c r="P76" s="153"/>
    </row>
    <row r="77" spans="1:16">
      <c r="A77" s="154"/>
      <c r="B77" s="155"/>
      <c r="C77" s="155"/>
      <c r="D77" s="156"/>
      <c r="E77" s="156"/>
      <c r="F77" s="156"/>
      <c r="G77" s="156"/>
      <c r="H77" s="156"/>
      <c r="I77" s="156"/>
      <c r="J77" s="156"/>
      <c r="K77" s="156"/>
      <c r="L77" s="214" t="s">
        <v>299</v>
      </c>
      <c r="M77" s="214"/>
      <c r="N77" s="214"/>
      <c r="O77" s="157">
        <v>891207</v>
      </c>
      <c r="P77" s="153"/>
    </row>
    <row r="78" spans="1:16">
      <c r="A78" s="215"/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7"/>
      <c r="P78" s="153"/>
    </row>
    <row r="79" spans="1:16" ht="15.75" thickBot="1">
      <c r="A79" s="218" t="s">
        <v>300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20"/>
      <c r="P79" s="153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66B22-DC7A-433E-AA92-BBA752DDB6B5}">
  <sheetPr>
    <pageSetUpPr fitToPage="1"/>
  </sheetPr>
  <dimension ref="A1:K69"/>
  <sheetViews>
    <sheetView workbookViewId="0">
      <selection activeCell="C22" sqref="C22"/>
    </sheetView>
  </sheetViews>
  <sheetFormatPr defaultRowHeight="15"/>
  <cols>
    <col min="1" max="1" width="16.28515625" customWidth="1"/>
    <col min="2" max="2" width="21.42578125" customWidth="1"/>
    <col min="3" max="3" width="32.140625" customWidth="1"/>
    <col min="4" max="4" width="27.85546875" customWidth="1"/>
    <col min="5" max="5" width="25.85546875" customWidth="1"/>
    <col min="6" max="6" width="26.28515625" customWidth="1"/>
    <col min="7" max="10" width="20.5703125" customWidth="1"/>
    <col min="11" max="11" width="21.7109375" customWidth="1"/>
  </cols>
  <sheetData>
    <row r="1" spans="1:11" ht="45">
      <c r="A1" s="3" t="s">
        <v>25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3" t="s">
        <v>10</v>
      </c>
    </row>
    <row r="2" spans="1:11">
      <c r="A2" s="1" t="s">
        <v>27</v>
      </c>
      <c r="B2" s="6">
        <f>+'$ County by County'!B2/'$ County by County'!$K2</f>
        <v>0.2251594122954694</v>
      </c>
      <c r="C2" s="6">
        <f>+'$ County by County'!C2/'$ County by County'!$K2</f>
        <v>0.33032742073875826</v>
      </c>
      <c r="D2" s="6">
        <f>+'$ County by County'!D2/'$ County by County'!$K2</f>
        <v>7.7204622292792985E-2</v>
      </c>
      <c r="E2" s="6">
        <f>+'$ County by County'!E2/'$ County by County'!$K2</f>
        <v>5.6773975285252708E-2</v>
      </c>
      <c r="F2" s="6">
        <f>+'$ County by County'!F2/'$ County by County'!$K2</f>
        <v>4.210609710302389E-2</v>
      </c>
      <c r="G2" s="6">
        <f>+'$ County by County'!G2/'$ County by County'!$K2</f>
        <v>4.5352149097057995E-2</v>
      </c>
      <c r="H2" s="6">
        <f>+'$ County by County'!H2/'$ County by County'!$K2</f>
        <v>9.8158389311506899E-3</v>
      </c>
      <c r="I2" s="6">
        <f>+'$ County by County'!I2/'$ County by County'!$K2</f>
        <v>0.1628976607421809</v>
      </c>
      <c r="J2" s="6">
        <f>+'$ County by County'!J2/'$ County by County'!$K2</f>
        <v>5.0362823514313169E-2</v>
      </c>
      <c r="K2" s="6">
        <f>SUM(B2:J2)</f>
        <v>1</v>
      </c>
    </row>
    <row r="3" spans="1:11">
      <c r="A3" s="1" t="s">
        <v>28</v>
      </c>
      <c r="B3" s="6">
        <f>+'$ County by County'!B3/'$ County by County'!K3</f>
        <v>0.10790591611283532</v>
      </c>
      <c r="C3" s="6">
        <f>+'$ County by County'!C3/'$ County by County'!$K3</f>
        <v>0.4298626568385075</v>
      </c>
      <c r="D3" s="6">
        <f>+'$ County by County'!D3/'$ County by County'!$K3</f>
        <v>2.9723269188416942E-2</v>
      </c>
      <c r="E3" s="6">
        <f>+'$ County by County'!E3/'$ County by County'!$K3</f>
        <v>0.12169082568257641</v>
      </c>
      <c r="F3" s="6">
        <f>+'$ County by County'!F3/'$ County by County'!$K3</f>
        <v>1.3342896688147679E-2</v>
      </c>
      <c r="G3" s="6">
        <f>+'$ County by County'!G3/'$ County by County'!$K3</f>
        <v>2.5941856731767333E-2</v>
      </c>
      <c r="H3" s="6">
        <f>+'$ County by County'!H3/'$ County by County'!$K3</f>
        <v>1.5851874389777146E-2</v>
      </c>
      <c r="I3" s="6">
        <f>+'$ County by County'!I3/'$ County by County'!$K3</f>
        <v>0.22294190948804923</v>
      </c>
      <c r="J3" s="6">
        <f>+'$ County by County'!J3/'$ County by County'!$K3</f>
        <v>3.2738794879922463E-2</v>
      </c>
      <c r="K3" s="6">
        <f t="shared" ref="K3:K67" si="0">SUM(B3:J3)</f>
        <v>1</v>
      </c>
    </row>
    <row r="4" spans="1:11">
      <c r="A4" s="1" t="s">
        <v>29</v>
      </c>
      <c r="B4" s="6">
        <f>+'$ County by County'!B4/'$ County by County'!K4</f>
        <v>0.10478071245876666</v>
      </c>
      <c r="C4" s="6">
        <f>+'$ County by County'!C4/'$ County by County'!$K4</f>
        <v>0.2756688250858394</v>
      </c>
      <c r="D4" s="6">
        <f>+'$ County by County'!D4/'$ County by County'!$K4</f>
        <v>0.16656517272346011</v>
      </c>
      <c r="E4" s="6">
        <f>+'$ County by County'!E4/'$ County by County'!$K4</f>
        <v>0.1289558779350444</v>
      </c>
      <c r="F4" s="6">
        <f>+'$ County by County'!F4/'$ County by County'!$K4</f>
        <v>0.19577335994283449</v>
      </c>
      <c r="G4" s="6">
        <f>+'$ County by County'!G4/'$ County by County'!$K4</f>
        <v>2.361522603173977E-2</v>
      </c>
      <c r="H4" s="6">
        <f>+'$ County by County'!H4/'$ County by County'!$K4</f>
        <v>2.3677678570399114E-2</v>
      </c>
      <c r="I4" s="6">
        <f>+'$ County by County'!I4/'$ County by County'!$K4</f>
        <v>5.1299564698314766E-2</v>
      </c>
      <c r="J4" s="6">
        <f>+'$ County by County'!J4/'$ County by County'!$K4</f>
        <v>2.9663582553601318E-2</v>
      </c>
      <c r="K4" s="6">
        <f t="shared" si="0"/>
        <v>1.0000000000000002</v>
      </c>
    </row>
    <row r="5" spans="1:11">
      <c r="A5" s="1" t="s">
        <v>30</v>
      </c>
      <c r="B5" s="6">
        <f>+'$ County by County'!B5/'$ County by County'!K5</f>
        <v>0.13042156352432344</v>
      </c>
      <c r="C5" s="6">
        <f>+'$ County by County'!C5/'$ County by County'!$K5</f>
        <v>0.29401328170108765</v>
      </c>
      <c r="D5" s="6">
        <f>+'$ County by County'!D5/'$ County by County'!$K5</f>
        <v>3.9198894488457259E-2</v>
      </c>
      <c r="E5" s="6">
        <f>+'$ County by County'!E5/'$ County by County'!$K5</f>
        <v>9.7653476522808924E-2</v>
      </c>
      <c r="F5" s="6">
        <f>+'$ County by County'!F5/'$ County by County'!$K5</f>
        <v>3.4380985015334438E-2</v>
      </c>
      <c r="G5" s="6">
        <f>+'$ County by County'!G5/'$ County by County'!$K5</f>
        <v>2.4119612605633885E-2</v>
      </c>
      <c r="H5" s="6">
        <f>+'$ County by County'!H5/'$ County by County'!$K5</f>
        <v>2.3912878534749975E-2</v>
      </c>
      <c r="I5" s="6">
        <f>+'$ County by County'!I5/'$ County by County'!$K5</f>
        <v>0.30641300876144523</v>
      </c>
      <c r="J5" s="6">
        <f>+'$ County by County'!J5/'$ County by County'!$K5</f>
        <v>4.9886298846159166E-2</v>
      </c>
      <c r="K5" s="6">
        <f t="shared" si="0"/>
        <v>1.0000000000000002</v>
      </c>
    </row>
    <row r="6" spans="1:11">
      <c r="A6" s="1" t="s">
        <v>31</v>
      </c>
      <c r="B6" s="6">
        <f>+'$ County by County'!B6/'$ County by County'!K6</f>
        <v>0.20446896606153225</v>
      </c>
      <c r="C6" s="6">
        <f>+'$ County by County'!C6/'$ County by County'!$K6</f>
        <v>0.2561766249481871</v>
      </c>
      <c r="D6" s="6">
        <f>+'$ County by County'!D6/'$ County by County'!$K6</f>
        <v>0.13479923054332252</v>
      </c>
      <c r="E6" s="6">
        <f>+'$ County by County'!E6/'$ County by County'!$K6</f>
        <v>8.0127439238424317E-2</v>
      </c>
      <c r="F6" s="6">
        <f>+'$ County by County'!F6/'$ County by County'!$K6</f>
        <v>3.3665143590275351E-2</v>
      </c>
      <c r="G6" s="6">
        <f>+'$ County by County'!G6/'$ County by County'!$K6</f>
        <v>5.2069904065410594E-2</v>
      </c>
      <c r="H6" s="6">
        <f>+'$ County by County'!H6/'$ County by County'!$K6</f>
        <v>7.0495912922503609E-2</v>
      </c>
      <c r="I6" s="6">
        <f>+'$ County by County'!I6/'$ County by County'!$K6</f>
        <v>0.13471311314082188</v>
      </c>
      <c r="J6" s="6">
        <f>+'$ County by County'!J6/'$ County by County'!$K6</f>
        <v>3.3483665489522405E-2</v>
      </c>
      <c r="K6" s="6">
        <f t="shared" si="0"/>
        <v>1</v>
      </c>
    </row>
    <row r="7" spans="1:11">
      <c r="A7" s="1" t="s">
        <v>32</v>
      </c>
      <c r="B7" s="6">
        <f>+'$ County by County'!B7/'$ County by County'!K7</f>
        <v>0.14925030332383002</v>
      </c>
      <c r="C7" s="6">
        <f>+'$ County by County'!C7/'$ County by County'!$K7</f>
        <v>0.29219979262469564</v>
      </c>
      <c r="D7" s="6">
        <f>+'$ County by County'!D7/'$ County by County'!$K7</f>
        <v>5.2113447273247751E-2</v>
      </c>
      <c r="E7" s="6">
        <f>+'$ County by County'!E7/'$ County by County'!$K7</f>
        <v>0.19953598527402333</v>
      </c>
      <c r="F7" s="6">
        <f>+'$ County by County'!F7/'$ County by County'!$K7</f>
        <v>5.3980823609495326E-3</v>
      </c>
      <c r="G7" s="6">
        <f>+'$ County by County'!G7/'$ County by County'!$K7</f>
        <v>5.5454419873411188E-2</v>
      </c>
      <c r="H7" s="6">
        <f>+'$ County by County'!H7/'$ County by County'!$K7</f>
        <v>6.1573156381950024E-2</v>
      </c>
      <c r="I7" s="6">
        <f>+'$ County by County'!I7/'$ County by County'!$K7</f>
        <v>0.16334483384178564</v>
      </c>
      <c r="J7" s="6">
        <f>+'$ County by County'!J7/'$ County by County'!$K7</f>
        <v>2.1129979046106886E-2</v>
      </c>
      <c r="K7" s="6">
        <f t="shared" si="0"/>
        <v>1</v>
      </c>
    </row>
    <row r="8" spans="1:11">
      <c r="A8" s="1" t="s">
        <v>33</v>
      </c>
      <c r="B8" s="6">
        <f>+'$ County by County'!B8/'$ County by County'!K8</f>
        <v>0.16776405656073529</v>
      </c>
      <c r="C8" s="6">
        <f>+'$ County by County'!C8/'$ County by County'!$K8</f>
        <v>0.18408841798797018</v>
      </c>
      <c r="D8" s="6">
        <f>+'$ County by County'!D8/'$ County by County'!$K8</f>
        <v>1.144550299642951E-2</v>
      </c>
      <c r="E8" s="6">
        <f>+'$ County by County'!E8/'$ County by County'!$K8</f>
        <v>0.46451691214846608</v>
      </c>
      <c r="F8" s="6">
        <f>+'$ County by County'!F8/'$ County by County'!$K8</f>
        <v>4.4594145259635065E-2</v>
      </c>
      <c r="G8" s="6">
        <f>+'$ County by County'!G8/'$ County by County'!$K8</f>
        <v>2.1114525368167575E-2</v>
      </c>
      <c r="H8" s="6">
        <f>+'$ County by County'!H8/'$ County by County'!$K8</f>
        <v>3.9444462696607958E-2</v>
      </c>
      <c r="I8" s="6">
        <f>+'$ County by County'!I8/'$ County by County'!$K8</f>
        <v>3.4315947743345378E-2</v>
      </c>
      <c r="J8" s="6">
        <f>+'$ County by County'!J8/'$ County by County'!$K8</f>
        <v>3.2716029238642974E-2</v>
      </c>
      <c r="K8" s="6">
        <f t="shared" si="0"/>
        <v>1</v>
      </c>
    </row>
    <row r="9" spans="1:11">
      <c r="A9" s="1" t="s">
        <v>34</v>
      </c>
      <c r="B9" s="6">
        <f>+'$ County by County'!B9/'$ County by County'!K9</f>
        <v>0.1477474649558663</v>
      </c>
      <c r="C9" s="6">
        <f>+'$ County by County'!C9/'$ County by County'!$K9</f>
        <v>0.2371382900274451</v>
      </c>
      <c r="D9" s="6">
        <f>+'$ County by County'!D9/'$ County by County'!$K9</f>
        <v>0.17408433600880857</v>
      </c>
      <c r="E9" s="6">
        <f>+'$ County by County'!E9/'$ County by County'!$K9</f>
        <v>0.1610196646872713</v>
      </c>
      <c r="F9" s="6">
        <f>+'$ County by County'!F9/'$ County by County'!$K9</f>
        <v>6.3481482899578143E-3</v>
      </c>
      <c r="G9" s="6">
        <f>+'$ County by County'!G9/'$ County by County'!$K9</f>
        <v>2.8314421593593864E-2</v>
      </c>
      <c r="H9" s="6">
        <f>+'$ County by County'!H9/'$ County by County'!$K9</f>
        <v>5.2550577320753376E-2</v>
      </c>
      <c r="I9" s="6">
        <f>+'$ County by County'!I9/'$ County by County'!$K9</f>
        <v>0.1798775066559721</v>
      </c>
      <c r="J9" s="6">
        <f>+'$ County by County'!J9/'$ County by County'!$K9</f>
        <v>1.2919590460331584E-2</v>
      </c>
      <c r="K9" s="6">
        <f t="shared" si="0"/>
        <v>1</v>
      </c>
    </row>
    <row r="10" spans="1:11">
      <c r="A10" s="1" t="s">
        <v>35</v>
      </c>
      <c r="B10" s="6">
        <f>+'$ County by County'!B10/'$ County by County'!K10</f>
        <v>0.18940093897068594</v>
      </c>
      <c r="C10" s="6">
        <f>+'$ County by County'!C10/'$ County by County'!$K10</f>
        <v>0.36762348337780265</v>
      </c>
      <c r="D10" s="6">
        <f>+'$ County by County'!D10/'$ County by County'!$K10</f>
        <v>0.1288952849955316</v>
      </c>
      <c r="E10" s="6">
        <f>+'$ County by County'!E10/'$ County by County'!$K10</f>
        <v>0.11955667237117694</v>
      </c>
      <c r="F10" s="6">
        <f>+'$ County by County'!F10/'$ County by County'!$K10</f>
        <v>9.9080337004467198E-3</v>
      </c>
      <c r="G10" s="6">
        <f>+'$ County by County'!G10/'$ County by County'!$K10</f>
        <v>4.9807687510130302E-2</v>
      </c>
      <c r="H10" s="6">
        <f>+'$ County by County'!H10/'$ County by County'!$K10</f>
        <v>2.1760265620643371E-2</v>
      </c>
      <c r="I10" s="6">
        <f>+'$ County by County'!I10/'$ County by County'!$K10</f>
        <v>9.7035674401008243E-2</v>
      </c>
      <c r="J10" s="6">
        <f>+'$ County by County'!J10/'$ County by County'!$K10</f>
        <v>1.6011959052574229E-2</v>
      </c>
      <c r="K10" s="6">
        <f t="shared" si="0"/>
        <v>1</v>
      </c>
    </row>
    <row r="11" spans="1:11">
      <c r="A11" s="1" t="s">
        <v>36</v>
      </c>
      <c r="B11" s="6">
        <f>+'$ County by County'!B11/'$ County by County'!K11</f>
        <v>0.21051965056644822</v>
      </c>
      <c r="C11" s="6">
        <f>+'$ County by County'!C11/'$ County by County'!$K11</f>
        <v>0.32646072608574211</v>
      </c>
      <c r="D11" s="6">
        <f>+'$ County by County'!D11/'$ County by County'!$K11</f>
        <v>8.463432694657097E-2</v>
      </c>
      <c r="E11" s="6">
        <f>+'$ County by County'!E11/'$ County by County'!$K11</f>
        <v>0.15677829976333674</v>
      </c>
      <c r="F11" s="6">
        <f>+'$ County by County'!F11/'$ County by County'!$K11</f>
        <v>6.8180255784465321E-3</v>
      </c>
      <c r="G11" s="6">
        <f>+'$ County by County'!G11/'$ County by County'!$K11</f>
        <v>2.7352972260594525E-2</v>
      </c>
      <c r="H11" s="6">
        <f>+'$ County by County'!H11/'$ County by County'!$K11</f>
        <v>2.4537479859882111E-2</v>
      </c>
      <c r="I11" s="6">
        <f>+'$ County by County'!I11/'$ County by County'!$K11</f>
        <v>0.13622035902540894</v>
      </c>
      <c r="J11" s="6">
        <f>+'$ County by County'!J11/'$ County by County'!$K11</f>
        <v>2.6678159913569859E-2</v>
      </c>
      <c r="K11" s="6">
        <f t="shared" si="0"/>
        <v>1</v>
      </c>
    </row>
    <row r="12" spans="1:11">
      <c r="A12" s="1" t="s">
        <v>37</v>
      </c>
      <c r="B12" s="6">
        <f>+'$ County by County'!B12/'$ County by County'!K12</f>
        <v>0.20483659819005581</v>
      </c>
      <c r="C12" s="6">
        <f>+'$ County by County'!C12/'$ County by County'!$K12</f>
        <v>0.24140736980296382</v>
      </c>
      <c r="D12" s="6">
        <f>+'$ County by County'!D12/'$ County by County'!$K12</f>
        <v>0.16549298037404608</v>
      </c>
      <c r="E12" s="6">
        <f>+'$ County by County'!E12/'$ County by County'!$K12</f>
        <v>0.10090744349065983</v>
      </c>
      <c r="F12" s="6">
        <f>+'$ County by County'!F12/'$ County by County'!$K12</f>
        <v>8.7421025903071884E-3</v>
      </c>
      <c r="G12" s="6">
        <f>+'$ County by County'!G12/'$ County by County'!$K12</f>
        <v>1.5267659707434619E-2</v>
      </c>
      <c r="H12" s="6">
        <f>+'$ County by County'!H12/'$ County by County'!$K12</f>
        <v>5.1201215404978982E-2</v>
      </c>
      <c r="I12" s="6">
        <f>+'$ County by County'!I12/'$ County by County'!$K12</f>
        <v>0.2029114047038463</v>
      </c>
      <c r="J12" s="6">
        <f>+'$ County by County'!J12/'$ County by County'!$K12</f>
        <v>9.2332257357073625E-3</v>
      </c>
      <c r="K12" s="6">
        <f t="shared" si="0"/>
        <v>1</v>
      </c>
    </row>
    <row r="13" spans="1:11">
      <c r="A13" s="1" t="s">
        <v>38</v>
      </c>
      <c r="B13" s="6">
        <f>+'$ County by County'!B13/'$ County by County'!K13</f>
        <v>9.8972177238731682E-2</v>
      </c>
      <c r="C13" s="6">
        <f>+'$ County by County'!C13/'$ County by County'!$K13</f>
        <v>0.27112304748960248</v>
      </c>
      <c r="D13" s="6">
        <f>+'$ County by County'!D13/'$ County by County'!$K13</f>
        <v>7.7619512345239269E-2</v>
      </c>
      <c r="E13" s="6">
        <f>+'$ County by County'!E13/'$ County by County'!$K13</f>
        <v>0.11294179540075727</v>
      </c>
      <c r="F13" s="6">
        <f>+'$ County by County'!F13/'$ County by County'!$K13</f>
        <v>2.1929520913273839E-2</v>
      </c>
      <c r="G13" s="6">
        <f>+'$ County by County'!G13/'$ County by County'!$K13</f>
        <v>2.6067469683748727E-2</v>
      </c>
      <c r="H13" s="6">
        <f>+'$ County by County'!H13/'$ County by County'!$K13</f>
        <v>2.9832814367223213E-2</v>
      </c>
      <c r="I13" s="6">
        <f>+'$ County by County'!I13/'$ County by County'!$K13</f>
        <v>0.33958747681530027</v>
      </c>
      <c r="J13" s="6">
        <f>+'$ County by County'!J13/'$ County by County'!$K13</f>
        <v>2.1926185746123279E-2</v>
      </c>
      <c r="K13" s="6">
        <f t="shared" si="0"/>
        <v>1</v>
      </c>
    </row>
    <row r="14" spans="1:11">
      <c r="A14" s="1" t="s">
        <v>39</v>
      </c>
      <c r="B14" s="6">
        <f>+'$ County by County'!B14/'$ County by County'!K14</f>
        <v>0.20050052048988218</v>
      </c>
      <c r="C14" s="6">
        <f>+'$ County by County'!C14/'$ County by County'!$K14</f>
        <v>0.32525825636168126</v>
      </c>
      <c r="D14" s="6">
        <f>+'$ County by County'!D14/'$ County by County'!$K14</f>
        <v>0.16307367825578784</v>
      </c>
      <c r="E14" s="6">
        <f>+'$ County by County'!E14/'$ County by County'!$K14</f>
        <v>7.1648569136636364E-2</v>
      </c>
      <c r="F14" s="6">
        <f>+'$ County by County'!F14/'$ County by County'!$K14</f>
        <v>1.5436353706962821E-2</v>
      </c>
      <c r="G14" s="6">
        <f>+'$ County by County'!G14/'$ County by County'!$K14</f>
        <v>3.120934858904453E-2</v>
      </c>
      <c r="H14" s="6">
        <f>+'$ County by County'!H14/'$ County by County'!$K14</f>
        <v>2.3037022284754079E-2</v>
      </c>
      <c r="I14" s="6">
        <f>+'$ County by County'!I14/'$ County by County'!$K14</f>
        <v>0.14842987361897989</v>
      </c>
      <c r="J14" s="6">
        <f>+'$ County by County'!J14/'$ County by County'!$K14</f>
        <v>2.1406377556271033E-2</v>
      </c>
      <c r="K14" s="6">
        <f t="shared" si="0"/>
        <v>1</v>
      </c>
    </row>
    <row r="15" spans="1:11">
      <c r="A15" s="1" t="s">
        <v>40</v>
      </c>
      <c r="B15" s="6">
        <f>+'$ County by County'!B15/'$ County by County'!K15</f>
        <v>0.14936713874201593</v>
      </c>
      <c r="C15" s="6">
        <f>+'$ County by County'!C15/'$ County by County'!$K15</f>
        <v>0.35545359961435202</v>
      </c>
      <c r="D15" s="6">
        <f>+'$ County by County'!D15/'$ County by County'!$K15</f>
        <v>7.3543368019218139E-2</v>
      </c>
      <c r="E15" s="6">
        <f>+'$ County by County'!E15/'$ County by County'!$K15</f>
        <v>0.27039206530091775</v>
      </c>
      <c r="F15" s="6">
        <f>+'$ County by County'!F15/'$ County by County'!$K15</f>
        <v>4.0458695103359005E-2</v>
      </c>
      <c r="G15" s="6">
        <f>+'$ County by County'!G15/'$ County by County'!$K15</f>
        <v>3.0295517589927178E-2</v>
      </c>
      <c r="H15" s="6">
        <f>+'$ County by County'!H15/'$ County by County'!$K15</f>
        <v>1.8818307699402292E-2</v>
      </c>
      <c r="I15" s="6">
        <f>+'$ County by County'!I15/'$ County by County'!$K15</f>
        <v>3.8946770246554088E-2</v>
      </c>
      <c r="J15" s="6">
        <f>+'$ County by County'!J15/'$ County by County'!$K15</f>
        <v>2.2724537684253615E-2</v>
      </c>
      <c r="K15" s="6">
        <f t="shared" si="0"/>
        <v>1</v>
      </c>
    </row>
    <row r="16" spans="1:11">
      <c r="A16" s="1" t="s">
        <v>41</v>
      </c>
      <c r="B16" s="6">
        <f>+'$ County by County'!B16/'$ County by County'!K16</f>
        <v>0.22307212388265166</v>
      </c>
      <c r="C16" s="6">
        <f>+'$ County by County'!C16/'$ County by County'!$K16</f>
        <v>0.14872201975065785</v>
      </c>
      <c r="D16" s="6">
        <f>+'$ County by County'!D16/'$ County by County'!$K16</f>
        <v>0.35351905785515153</v>
      </c>
      <c r="E16" s="6">
        <f>+'$ County by County'!E16/'$ County by County'!$K16</f>
        <v>8.9591915953665141E-2</v>
      </c>
      <c r="F16" s="6">
        <f>+'$ County by County'!F16/'$ County by County'!$K16</f>
        <v>1.3611509740800972E-2</v>
      </c>
      <c r="G16" s="6">
        <f>+'$ County by County'!G16/'$ County by County'!$K16</f>
        <v>2.3387811502265394E-2</v>
      </c>
      <c r="H16" s="6">
        <f>+'$ County by County'!H16/'$ County by County'!$K16</f>
        <v>3.153620351246636E-2</v>
      </c>
      <c r="I16" s="6">
        <f>+'$ County by County'!I16/'$ County by County'!$K16</f>
        <v>0.10961511564078273</v>
      </c>
      <c r="J16" s="6">
        <f>+'$ County by County'!J16/'$ County by County'!$K16</f>
        <v>6.944242161558368E-3</v>
      </c>
      <c r="K16" s="6">
        <f>SUM(B16:J16)</f>
        <v>1</v>
      </c>
    </row>
    <row r="17" spans="1:11">
      <c r="A17" s="1" t="s">
        <v>42</v>
      </c>
      <c r="B17" s="6">
        <f>+'$ County by County'!B17/'$ County by County'!K17</f>
        <v>0.26053610676526906</v>
      </c>
      <c r="C17" s="6">
        <f>+'$ County by County'!C17/'$ County by County'!$K17</f>
        <v>0.36506411793846349</v>
      </c>
      <c r="D17" s="6">
        <f>+'$ County by County'!D17/'$ County by County'!$K17</f>
        <v>3.3005907573247818E-2</v>
      </c>
      <c r="E17" s="6">
        <f>+'$ County by County'!E17/'$ County by County'!$K17</f>
        <v>0.13803540266186379</v>
      </c>
      <c r="F17" s="6">
        <f>+'$ County by County'!F17/'$ County by County'!$K17</f>
        <v>5.5541175948983661E-2</v>
      </c>
      <c r="G17" s="6">
        <f>+'$ County by County'!G17/'$ County by County'!$K17</f>
        <v>5.7757172378924537E-3</v>
      </c>
      <c r="H17" s="6">
        <f>+'$ County by County'!H17/'$ County by County'!$K17</f>
        <v>3.9348286826113806E-2</v>
      </c>
      <c r="I17" s="6">
        <f>+'$ County by County'!I17/'$ County by County'!$K17</f>
        <v>6.7598822517389023E-2</v>
      </c>
      <c r="J17" s="6">
        <f>+'$ County by County'!J17/'$ County by County'!$K17</f>
        <v>3.5094462530776867E-2</v>
      </c>
      <c r="K17" s="6">
        <f t="shared" si="0"/>
        <v>1</v>
      </c>
    </row>
    <row r="18" spans="1:11">
      <c r="A18" s="1" t="s">
        <v>43</v>
      </c>
      <c r="B18" s="6">
        <f>+'$ County by County'!B18/'$ County by County'!K18</f>
        <v>0.24914692786550879</v>
      </c>
      <c r="C18" s="6">
        <f>+'$ County by County'!C18/'$ County by County'!$K18</f>
        <v>0.36545211695891378</v>
      </c>
      <c r="D18" s="6">
        <f>+'$ County by County'!D18/'$ County by County'!$K18</f>
        <v>4.3733483311061638E-2</v>
      </c>
      <c r="E18" s="6">
        <f>+'$ County by County'!E18/'$ County by County'!$K18</f>
        <v>0.12862467988797904</v>
      </c>
      <c r="F18" s="6">
        <f>+'$ County by County'!F18/'$ County by County'!$K18</f>
        <v>2.0315579319667064E-2</v>
      </c>
      <c r="G18" s="6">
        <f>+'$ County by County'!G18/'$ County by County'!$K18</f>
        <v>3.6178045509725969E-2</v>
      </c>
      <c r="H18" s="6">
        <f>+'$ County by County'!H18/'$ County by County'!$K18</f>
        <v>3.4611174455492867E-2</v>
      </c>
      <c r="I18" s="6">
        <f>+'$ County by County'!I18/'$ County by County'!$K18</f>
        <v>8.9678713838056437E-2</v>
      </c>
      <c r="J18" s="6">
        <f>+'$ County by County'!J18/'$ County by County'!$K18</f>
        <v>3.2259278853594434E-2</v>
      </c>
      <c r="K18" s="6">
        <f t="shared" si="0"/>
        <v>1</v>
      </c>
    </row>
    <row r="19" spans="1:11">
      <c r="A19" s="1" t="s">
        <v>44</v>
      </c>
      <c r="B19" s="6">
        <f>+'$ County by County'!B19/'$ County by County'!K19</f>
        <v>0.1438684831675654</v>
      </c>
      <c r="C19" s="6">
        <f>+'$ County by County'!C19/'$ County by County'!$K19</f>
        <v>0.1920783622715265</v>
      </c>
      <c r="D19" s="6">
        <f>+'$ County by County'!D19/'$ County by County'!$K19</f>
        <v>7.2250984924720332E-2</v>
      </c>
      <c r="E19" s="6">
        <f>+'$ County by County'!E19/'$ County by County'!$K19</f>
        <v>0.13920003348062987</v>
      </c>
      <c r="F19" s="6">
        <f>+'$ County by County'!F19/'$ County by County'!$K19</f>
        <v>4.4785813508097405E-2</v>
      </c>
      <c r="G19" s="6">
        <f>+'$ County by County'!G19/'$ County by County'!$K19</f>
        <v>0.25919974921113098</v>
      </c>
      <c r="H19" s="6">
        <f>+'$ County by County'!H19/'$ County by County'!$K19</f>
        <v>2.3521975569236277E-2</v>
      </c>
      <c r="I19" s="6">
        <f>+'$ County by County'!I19/'$ County by County'!$K19</f>
        <v>8.6546018141526668E-2</v>
      </c>
      <c r="J19" s="6">
        <f>+'$ County by County'!J19/'$ County by County'!$K19</f>
        <v>3.8548579725566565E-2</v>
      </c>
      <c r="K19" s="6">
        <f t="shared" si="0"/>
        <v>1</v>
      </c>
    </row>
    <row r="20" spans="1:11">
      <c r="A20" s="1" t="s">
        <v>45</v>
      </c>
      <c r="B20" s="6">
        <f>+'$ County by County'!B20/'$ County by County'!K20</f>
        <v>0.14141141205433364</v>
      </c>
      <c r="C20" s="6">
        <f>+'$ County by County'!C20/'$ County by County'!$K20</f>
        <v>0.2179880723819779</v>
      </c>
      <c r="D20" s="6">
        <f>+'$ County by County'!D20/'$ County by County'!$K20</f>
        <v>7.0575447893418582E-3</v>
      </c>
      <c r="E20" s="6">
        <f>+'$ County by County'!E20/'$ County by County'!$K20</f>
        <v>0.17325052697164869</v>
      </c>
      <c r="F20" s="6">
        <f>+'$ County by County'!F20/'$ County by County'!$K20</f>
        <v>1.5031498594555057E-2</v>
      </c>
      <c r="G20" s="6">
        <f>+'$ County by County'!G20/'$ County by County'!$K20</f>
        <v>6.2164673742647718E-2</v>
      </c>
      <c r="H20" s="6">
        <f>+'$ County by County'!H20/'$ County by County'!$K20</f>
        <v>2.5761586758162158E-2</v>
      </c>
      <c r="I20" s="6">
        <f>+'$ County by County'!I20/'$ County by County'!$K20</f>
        <v>0.33024183115357103</v>
      </c>
      <c r="J20" s="6">
        <f>+'$ County by County'!J20/'$ County by County'!$K20</f>
        <v>2.7092853553761939E-2</v>
      </c>
      <c r="K20" s="6">
        <f t="shared" si="0"/>
        <v>0.99999999999999989</v>
      </c>
    </row>
    <row r="21" spans="1:11">
      <c r="A21" s="1" t="s">
        <v>46</v>
      </c>
      <c r="B21" s="6">
        <f>+'$ County by County'!B21/'$ County by County'!K21</f>
        <v>0.18848448974433082</v>
      </c>
      <c r="C21" s="6">
        <f>+'$ County by County'!C21/'$ County by County'!$K21</f>
        <v>0.38550468994848985</v>
      </c>
      <c r="D21" s="6">
        <f>+'$ County by County'!D21/'$ County by County'!$K21</f>
        <v>5.3535658791161747E-2</v>
      </c>
      <c r="E21" s="6">
        <f>+'$ County by County'!E21/'$ County by County'!$K21</f>
        <v>0.23410025376562879</v>
      </c>
      <c r="F21" s="6">
        <f>+'$ County by County'!F21/'$ County by County'!$K21</f>
        <v>2.1345004123907729E-2</v>
      </c>
      <c r="G21" s="6">
        <f>+'$ County by County'!G21/'$ County by County'!$K21</f>
        <v>3.0059754695875188E-2</v>
      </c>
      <c r="H21" s="6">
        <f>+'$ County by County'!H21/'$ County by County'!$K21</f>
        <v>2.713002440958729E-2</v>
      </c>
      <c r="I21" s="6">
        <f>+'$ County by County'!I21/'$ County by County'!$K21</f>
        <v>2.5787901573668601E-2</v>
      </c>
      <c r="J21" s="6">
        <f>+'$ County by County'!J21/'$ County by County'!$K21</f>
        <v>3.4052222947350004E-2</v>
      </c>
      <c r="K21" s="6">
        <f t="shared" si="0"/>
        <v>1.0000000000000002</v>
      </c>
    </row>
    <row r="22" spans="1:11">
      <c r="A22" s="1" t="s">
        <v>47</v>
      </c>
      <c r="B22" s="6">
        <f>+'$ County by County'!B22/'$ County by County'!K22</f>
        <v>0.17000885657552892</v>
      </c>
      <c r="C22" s="6">
        <f>+'$ County by County'!C22/'$ County by County'!$K22</f>
        <v>0.50610632942786671</v>
      </c>
      <c r="D22" s="6">
        <f>+'$ County by County'!D22/'$ County by County'!$K22</f>
        <v>4.8559945314282128E-2</v>
      </c>
      <c r="E22" s="6">
        <f>+'$ County by County'!E22/'$ County by County'!$K22</f>
        <v>5.6597842578005993E-2</v>
      </c>
      <c r="F22" s="6">
        <f>+'$ County by County'!F22/'$ County by County'!$K22</f>
        <v>0.10165947883224866</v>
      </c>
      <c r="G22" s="6">
        <f>+'$ County by County'!G22/'$ County by County'!$K22</f>
        <v>1.2683389289743979E-2</v>
      </c>
      <c r="H22" s="6">
        <f>+'$ County by County'!H22/'$ County by County'!$K22</f>
        <v>1.7359194227686711E-2</v>
      </c>
      <c r="I22" s="6">
        <f>+'$ County by County'!I22/'$ County by County'!$K22</f>
        <v>8.302901772386774E-2</v>
      </c>
      <c r="J22" s="6">
        <f>+'$ County by County'!J22/'$ County by County'!$K22</f>
        <v>3.9959460307691366E-3</v>
      </c>
      <c r="K22" s="6">
        <f t="shared" si="0"/>
        <v>1</v>
      </c>
    </row>
    <row r="23" spans="1:11">
      <c r="A23" s="1" t="s">
        <v>48</v>
      </c>
      <c r="B23" s="6">
        <f>+'$ County by County'!B23/'$ County by County'!K23</f>
        <v>0.23115005976551681</v>
      </c>
      <c r="C23" s="6">
        <f>+'$ County by County'!C23/'$ County by County'!$K23</f>
        <v>0.26181690413974301</v>
      </c>
      <c r="D23" s="6">
        <f>+'$ County by County'!D23/'$ County by County'!$K23</f>
        <v>2.4364192834753374E-2</v>
      </c>
      <c r="E23" s="6">
        <f>+'$ County by County'!E23/'$ County by County'!$K23</f>
        <v>0.180151978877446</v>
      </c>
      <c r="F23" s="6">
        <f>+'$ County by County'!F23/'$ County by County'!$K23</f>
        <v>6.198206191357316E-2</v>
      </c>
      <c r="G23" s="6">
        <f>+'$ County by County'!G23/'$ County by County'!$K23</f>
        <v>4.3070410459062729E-2</v>
      </c>
      <c r="H23" s="6">
        <f>+'$ County by County'!H23/'$ County by County'!$K23</f>
        <v>2.14412277646659E-2</v>
      </c>
      <c r="I23" s="6">
        <f>+'$ County by County'!I23/'$ County by County'!$K23</f>
        <v>0.1567970547241998</v>
      </c>
      <c r="J23" s="6">
        <f>+'$ County by County'!J23/'$ County by County'!$K23</f>
        <v>1.9226109521039213E-2</v>
      </c>
      <c r="K23" s="6">
        <f t="shared" si="0"/>
        <v>0.99999999999999989</v>
      </c>
    </row>
    <row r="24" spans="1:11">
      <c r="A24" s="1" t="s">
        <v>49</v>
      </c>
      <c r="B24" s="6">
        <f>+'$ County by County'!B24/'$ County by County'!K24</f>
        <v>0.14312627844827219</v>
      </c>
      <c r="C24" s="6">
        <f>+'$ County by County'!C24/'$ County by County'!$K24</f>
        <v>0.33549721064031524</v>
      </c>
      <c r="D24" s="6">
        <f>+'$ County by County'!D24/'$ County by County'!$K24</f>
        <v>5.2848475920479455E-2</v>
      </c>
      <c r="E24" s="6">
        <f>+'$ County by County'!E24/'$ County by County'!$K24</f>
        <v>0.30728456959988004</v>
      </c>
      <c r="F24" s="6">
        <f>+'$ County by County'!F24/'$ County by County'!$K24</f>
        <v>2.5672343506095478E-2</v>
      </c>
      <c r="G24" s="6">
        <f>+'$ County by County'!G24/'$ County by County'!$K24</f>
        <v>3.2116191398179603E-2</v>
      </c>
      <c r="H24" s="6">
        <f>+'$ County by County'!H24/'$ County by County'!$K24</f>
        <v>4.3208510097940099E-2</v>
      </c>
      <c r="I24" s="6">
        <f>+'$ County by County'!I24/'$ County by County'!$K24</f>
        <v>2.8048344941200346E-2</v>
      </c>
      <c r="J24" s="6">
        <f>+'$ County by County'!J24/'$ County by County'!$K24</f>
        <v>3.2198075447637572E-2</v>
      </c>
      <c r="K24" s="6">
        <f t="shared" si="0"/>
        <v>1</v>
      </c>
    </row>
    <row r="25" spans="1:11">
      <c r="A25" s="1" t="s">
        <v>50</v>
      </c>
      <c r="B25" s="6">
        <f>+'$ County by County'!B25/'$ County by County'!K25</f>
        <v>0.33883532601439709</v>
      </c>
      <c r="C25" s="6">
        <f>+'$ County by County'!C25/'$ County by County'!$K25</f>
        <v>0.35459907259308421</v>
      </c>
      <c r="D25" s="6">
        <f>+'$ County by County'!D25/'$ County by County'!$K25</f>
        <v>0.10006399002852749</v>
      </c>
      <c r="E25" s="6">
        <f>+'$ County by County'!E25/'$ County by County'!$K25</f>
        <v>9.2838256113773374E-2</v>
      </c>
      <c r="F25" s="6">
        <f>+'$ County by County'!F25/'$ County by County'!$K25</f>
        <v>1.2399644269694463E-2</v>
      </c>
      <c r="G25" s="6">
        <f>+'$ County by County'!G25/'$ County by County'!$K25</f>
        <v>2.1273488667282316E-2</v>
      </c>
      <c r="H25" s="6">
        <f>+'$ County by County'!H25/'$ County by County'!$K25</f>
        <v>2.6372237713574359E-2</v>
      </c>
      <c r="I25" s="6">
        <f>+'$ County by County'!I25/'$ County by County'!$K25</f>
        <v>5.3387105699419853E-2</v>
      </c>
      <c r="J25" s="6">
        <f>+'$ County by County'!J25/'$ County by County'!$K25</f>
        <v>2.3087890024683848E-4</v>
      </c>
      <c r="K25" s="6">
        <f t="shared" si="0"/>
        <v>1</v>
      </c>
    </row>
    <row r="26" spans="1:11">
      <c r="A26" s="1" t="s">
        <v>51</v>
      </c>
      <c r="B26" s="6">
        <f>+'$ County by County'!B26/'$ County by County'!K26</f>
        <v>0.1695567157771706</v>
      </c>
      <c r="C26" s="6">
        <f>+'$ County by County'!C26/'$ County by County'!$K26</f>
        <v>0.29721771216544574</v>
      </c>
      <c r="D26" s="6">
        <f>+'$ County by County'!D26/'$ County by County'!$K26</f>
        <v>8.1703525412925013E-2</v>
      </c>
      <c r="E26" s="6">
        <f>+'$ County by County'!E26/'$ County by County'!$K26</f>
        <v>0.15447716568604414</v>
      </c>
      <c r="F26" s="6">
        <f>+'$ County by County'!F26/'$ County by County'!$K26</f>
        <v>1.0385393406216675E-2</v>
      </c>
      <c r="G26" s="6">
        <f>+'$ County by County'!G26/'$ County by County'!$K26</f>
        <v>1.5302476707203258E-2</v>
      </c>
      <c r="H26" s="6">
        <f>+'$ County by County'!H26/'$ County by County'!$K26</f>
        <v>1.4743066607172287E-2</v>
      </c>
      <c r="I26" s="6">
        <f>+'$ County by County'!I26/'$ County by County'!$K26</f>
        <v>0.23775477532134029</v>
      </c>
      <c r="J26" s="6">
        <f>+'$ County by County'!J26/'$ County by County'!$K26</f>
        <v>1.8859168916481994E-2</v>
      </c>
      <c r="K26" s="6">
        <f t="shared" si="0"/>
        <v>1</v>
      </c>
    </row>
    <row r="27" spans="1:11">
      <c r="A27" s="1" t="s">
        <v>52</v>
      </c>
      <c r="B27" s="6">
        <f>+'$ County by County'!B27/'$ County by County'!K27</f>
        <v>0.22587147382750014</v>
      </c>
      <c r="C27" s="6">
        <f>+'$ County by County'!C27/'$ County by County'!$K27</f>
        <v>0.35094223105294603</v>
      </c>
      <c r="D27" s="6">
        <f>+'$ County by County'!D27/'$ County by County'!$K27</f>
        <v>0.16533966112585866</v>
      </c>
      <c r="E27" s="6">
        <f>+'$ County by County'!E27/'$ County by County'!$K27</f>
        <v>0.10723760028090691</v>
      </c>
      <c r="F27" s="6">
        <f>+'$ County by County'!F27/'$ County by County'!$K27</f>
        <v>1.3851377834531369E-2</v>
      </c>
      <c r="G27" s="6">
        <f>+'$ County by County'!G27/'$ County by County'!$K27</f>
        <v>2.3322008986711107E-2</v>
      </c>
      <c r="H27" s="6">
        <f>+'$ County by County'!H27/'$ County by County'!$K27</f>
        <v>2.1837291541572736E-2</v>
      </c>
      <c r="I27" s="6">
        <f>+'$ County by County'!I27/'$ County by County'!$K27</f>
        <v>6.301202663554073E-2</v>
      </c>
      <c r="J27" s="6">
        <f>+'$ County by County'!J27/'$ County by County'!$K27</f>
        <v>2.8586328714432306E-2</v>
      </c>
      <c r="K27" s="6">
        <f t="shared" si="0"/>
        <v>1</v>
      </c>
    </row>
    <row r="28" spans="1:11">
      <c r="A28" s="1" t="s">
        <v>53</v>
      </c>
      <c r="B28" s="6">
        <f>+'$ County by County'!B28/'$ County by County'!K28</f>
        <v>0.2643733089736201</v>
      </c>
      <c r="C28" s="6">
        <f>+'$ County by County'!C28/'$ County by County'!$K28</f>
        <v>0.35782427446464965</v>
      </c>
      <c r="D28" s="6">
        <f>+'$ County by County'!D28/'$ County by County'!$K28</f>
        <v>0.12366943486570799</v>
      </c>
      <c r="E28" s="6">
        <f>+'$ County by County'!E28/'$ County by County'!$K28</f>
        <v>0.13537951848271609</v>
      </c>
      <c r="F28" s="6">
        <f>+'$ County by County'!F28/'$ County by County'!$K28</f>
        <v>2.0557181214395898E-2</v>
      </c>
      <c r="G28" s="6">
        <f>+'$ County by County'!G28/'$ County by County'!$K28</f>
        <v>2.8417874328008231E-2</v>
      </c>
      <c r="H28" s="6">
        <f>+'$ County by County'!H28/'$ County by County'!$K28</f>
        <v>2.4845012294154031E-2</v>
      </c>
      <c r="I28" s="6">
        <f>+'$ County by County'!I28/'$ County by County'!$K28</f>
        <v>1.2625054473253315E-2</v>
      </c>
      <c r="J28" s="6">
        <f>+'$ County by County'!J28/'$ County by County'!$K28</f>
        <v>3.2308340903494714E-2</v>
      </c>
      <c r="K28" s="6">
        <f t="shared" si="0"/>
        <v>1.0000000000000002</v>
      </c>
    </row>
    <row r="29" spans="1:11">
      <c r="A29" s="1" t="s">
        <v>54</v>
      </c>
      <c r="B29" s="6">
        <f>+'$ County by County'!B29/'$ County by County'!K29</f>
        <v>0.19021441497145802</v>
      </c>
      <c r="C29" s="6">
        <f>+'$ County by County'!C29/'$ County by County'!$K29</f>
        <v>0.1966112463111763</v>
      </c>
      <c r="D29" s="6">
        <f>+'$ County by County'!D29/'$ County by County'!$K29</f>
        <v>0.12600094047178284</v>
      </c>
      <c r="E29" s="6">
        <f>+'$ County by County'!E29/'$ County by County'!$K29</f>
        <v>4.1367745329754381E-2</v>
      </c>
      <c r="F29" s="6">
        <f>+'$ County by County'!F29/'$ County by County'!$K29</f>
        <v>2.289024581670682E-2</v>
      </c>
      <c r="G29" s="6">
        <f>+'$ County by County'!G29/'$ County by County'!$K29</f>
        <v>7.4645646200441312E-2</v>
      </c>
      <c r="H29" s="6">
        <f>+'$ County by County'!H29/'$ County by County'!$K29</f>
        <v>3.1966430997966658E-2</v>
      </c>
      <c r="I29" s="6">
        <f>+'$ County by County'!I29/'$ County by County'!$K29</f>
        <v>0.29054785532068456</v>
      </c>
      <c r="J29" s="6">
        <f>+'$ County by County'!J29/'$ County by County'!$K29</f>
        <v>2.575547458002907E-2</v>
      </c>
      <c r="K29" s="6">
        <f t="shared" si="0"/>
        <v>1</v>
      </c>
    </row>
    <row r="30" spans="1:11">
      <c r="A30" s="1" t="s">
        <v>55</v>
      </c>
      <c r="B30" s="6">
        <f>+'$ County by County'!B30/'$ County by County'!K30</f>
        <v>0.11222305764021803</v>
      </c>
      <c r="C30" s="6">
        <f>+'$ County by County'!C30/'$ County by County'!$K30</f>
        <v>0.29013422620757773</v>
      </c>
      <c r="D30" s="6">
        <f>+'$ County by County'!D30/'$ County by County'!$K30</f>
        <v>1.4568338979245421E-2</v>
      </c>
      <c r="E30" s="6">
        <f>+'$ County by County'!E30/'$ County by County'!$K30</f>
        <v>0.41268041756306473</v>
      </c>
      <c r="F30" s="6">
        <f>+'$ County by County'!F30/'$ County by County'!$K30</f>
        <v>2.3078228624940682E-2</v>
      </c>
      <c r="G30" s="6">
        <f>+'$ County by County'!G30/'$ County by County'!$K30</f>
        <v>2.2586857896286346E-2</v>
      </c>
      <c r="H30" s="6">
        <f>+'$ County by County'!H30/'$ County by County'!$K30</f>
        <v>1.1532037047595827E-2</v>
      </c>
      <c r="I30" s="6">
        <f>+'$ County by County'!I30/'$ County by County'!$K30</f>
        <v>6.3836840424981986E-2</v>
      </c>
      <c r="J30" s="6">
        <f>+'$ County by County'!J30/'$ County by County'!$K30</f>
        <v>4.9359995616089218E-2</v>
      </c>
      <c r="K30" s="6">
        <f t="shared" si="0"/>
        <v>1</v>
      </c>
    </row>
    <row r="31" spans="1:11">
      <c r="A31" s="1" t="s">
        <v>56</v>
      </c>
      <c r="B31" s="6">
        <f>+'$ County by County'!B31/'$ County by County'!K31</f>
        <v>0.21601500517023056</v>
      </c>
      <c r="C31" s="6">
        <f>+'$ County by County'!C31/'$ County by County'!$K31</f>
        <v>0.32019917320008556</v>
      </c>
      <c r="D31" s="6">
        <f>+'$ County by County'!D31/'$ County by County'!$K31</f>
        <v>0.1974488283241346</v>
      </c>
      <c r="E31" s="6">
        <f>+'$ County by County'!E31/'$ County by County'!$K31</f>
        <v>0.10414264134345243</v>
      </c>
      <c r="F31" s="6">
        <f>+'$ County by County'!F31/'$ County by County'!$K31</f>
        <v>1.5526092296355594E-3</v>
      </c>
      <c r="G31" s="6">
        <f>+'$ County by County'!G31/'$ County by County'!$K31</f>
        <v>2.8836374037816925E-2</v>
      </c>
      <c r="H31" s="6">
        <f>+'$ County by County'!H31/'$ County by County'!$K31</f>
        <v>5.645781983404282E-2</v>
      </c>
      <c r="I31" s="6">
        <f>+'$ County by County'!I31/'$ County by County'!$K31</f>
        <v>5.1349358854286931E-2</v>
      </c>
      <c r="J31" s="6">
        <f>+'$ County by County'!J31/'$ County by County'!$K31</f>
        <v>2.3998190006314622E-2</v>
      </c>
      <c r="K31" s="6">
        <f t="shared" si="0"/>
        <v>1</v>
      </c>
    </row>
    <row r="32" spans="1:11">
      <c r="A32" s="1" t="s">
        <v>57</v>
      </c>
      <c r="B32" s="6">
        <f>+'$ County by County'!B32/'$ County by County'!K32</f>
        <v>0.14198413129111873</v>
      </c>
      <c r="C32" s="6">
        <f>+'$ County by County'!C32/'$ County by County'!$K32</f>
        <v>0.24247586303091354</v>
      </c>
      <c r="D32" s="6">
        <f>+'$ County by County'!D32/'$ County by County'!$K32</f>
        <v>2.4231243084742098E-2</v>
      </c>
      <c r="E32" s="6">
        <f>+'$ County by County'!E32/'$ County by County'!$K32</f>
        <v>0.28146757974607017</v>
      </c>
      <c r="F32" s="6">
        <f>+'$ County by County'!F32/'$ County by County'!$K32</f>
        <v>2.9935716973490709E-2</v>
      </c>
      <c r="G32" s="6">
        <f>+'$ County by County'!G32/'$ County by County'!$K32</f>
        <v>1.9030804694205258E-2</v>
      </c>
      <c r="H32" s="6">
        <f>+'$ County by County'!H32/'$ County by County'!$K32</f>
        <v>2.1609600698937196E-2</v>
      </c>
      <c r="I32" s="6">
        <f>+'$ County by County'!I32/'$ County by County'!$K32</f>
        <v>0.22190297731518835</v>
      </c>
      <c r="J32" s="6">
        <f>+'$ County by County'!J32/'$ County by County'!$K32</f>
        <v>1.7362083165333959E-2</v>
      </c>
      <c r="K32" s="6">
        <f t="shared" si="0"/>
        <v>1.0000000000000002</v>
      </c>
    </row>
    <row r="33" spans="1:11">
      <c r="A33" s="1" t="s">
        <v>58</v>
      </c>
      <c r="B33" s="6">
        <f>+'$ County by County'!B33/'$ County by County'!K33</f>
        <v>0.13118419841499726</v>
      </c>
      <c r="C33" s="6">
        <f>+'$ County by County'!C33/'$ County by County'!$K33</f>
        <v>0.32815612762255131</v>
      </c>
      <c r="D33" s="6">
        <f>+'$ County by County'!D33/'$ County by County'!$K33</f>
        <v>6.3789345450067869E-2</v>
      </c>
      <c r="E33" s="6">
        <f>+'$ County by County'!E33/'$ County by County'!$K33</f>
        <v>7.8428345957334708E-2</v>
      </c>
      <c r="F33" s="6">
        <f>+'$ County by County'!F33/'$ County by County'!$K33</f>
        <v>3.0280843087485756E-2</v>
      </c>
      <c r="G33" s="6">
        <f>+'$ County by County'!G33/'$ County by County'!$K33</f>
        <v>1.2774494142237188E-2</v>
      </c>
      <c r="H33" s="6">
        <f>+'$ County by County'!H33/'$ County by County'!$K33</f>
        <v>5.4528245220331277E-2</v>
      </c>
      <c r="I33" s="6">
        <f>+'$ County by County'!I33/'$ County by County'!$K33</f>
        <v>0.27898679227456802</v>
      </c>
      <c r="J33" s="6">
        <f>+'$ County by County'!J33/'$ County by County'!$K33</f>
        <v>2.1871607830426631E-2</v>
      </c>
      <c r="K33" s="6">
        <f t="shared" si="0"/>
        <v>1</v>
      </c>
    </row>
    <row r="34" spans="1:11">
      <c r="A34" s="1" t="s">
        <v>59</v>
      </c>
      <c r="B34" s="6">
        <f>+'$ County by County'!B34/'$ County by County'!K34</f>
        <v>0.17349972312329787</v>
      </c>
      <c r="C34" s="6">
        <f>+'$ County by County'!C34/'$ County by County'!$K34</f>
        <v>0.26018561273706814</v>
      </c>
      <c r="D34" s="6">
        <f>+'$ County by County'!D34/'$ County by County'!$K34</f>
        <v>6.6537580845504082E-2</v>
      </c>
      <c r="E34" s="6">
        <f>+'$ County by County'!E34/'$ County by County'!$K34</f>
        <v>0.11614105126939483</v>
      </c>
      <c r="F34" s="6">
        <f>+'$ County by County'!F34/'$ County by County'!$K34</f>
        <v>4.1432752897474882E-2</v>
      </c>
      <c r="G34" s="6">
        <f>+'$ County by County'!G34/'$ County by County'!$K34</f>
        <v>1.1492272944618709E-2</v>
      </c>
      <c r="H34" s="6">
        <f>+'$ County by County'!H34/'$ County by County'!$K34</f>
        <v>3.2215645696895362E-2</v>
      </c>
      <c r="I34" s="6">
        <f>+'$ County by County'!I34/'$ County by County'!$K34</f>
        <v>0.29258139314577769</v>
      </c>
      <c r="J34" s="6">
        <f>+'$ County by County'!J34/'$ County by County'!$K34</f>
        <v>5.9139673399684024E-3</v>
      </c>
      <c r="K34" s="6">
        <f t="shared" si="0"/>
        <v>0.99999999999999989</v>
      </c>
    </row>
    <row r="35" spans="1:11">
      <c r="A35" s="1" t="s">
        <v>60</v>
      </c>
      <c r="B35" s="6">
        <f>+'$ County by County'!B35/'$ County by County'!K35</f>
        <v>0.20989182484452018</v>
      </c>
      <c r="C35" s="6">
        <f>+'$ County by County'!C35/'$ County by County'!$K35</f>
        <v>0.41509743177291186</v>
      </c>
      <c r="D35" s="6">
        <f>+'$ County by County'!D35/'$ County by County'!$K35</f>
        <v>5.3014661075781407E-2</v>
      </c>
      <c r="E35" s="6">
        <f>+'$ County by County'!E35/'$ County by County'!$K35</f>
        <v>0.10471324559011223</v>
      </c>
      <c r="F35" s="6">
        <f>+'$ County by County'!F35/'$ County by County'!$K35</f>
        <v>2.5454810050646318E-2</v>
      </c>
      <c r="G35" s="6">
        <f>+'$ County by County'!G35/'$ County by County'!$K35</f>
        <v>2.9855682644938871E-2</v>
      </c>
      <c r="H35" s="6">
        <f>+'$ County by County'!H35/'$ County by County'!$K35</f>
        <v>3.2669229190270994E-2</v>
      </c>
      <c r="I35" s="6">
        <f>+'$ County by County'!I35/'$ County by County'!$K35</f>
        <v>0.10295770324691193</v>
      </c>
      <c r="J35" s="6">
        <f>+'$ County by County'!J35/'$ County by County'!$K35</f>
        <v>2.6345411583906211E-2</v>
      </c>
      <c r="K35" s="6">
        <f t="shared" si="0"/>
        <v>1</v>
      </c>
    </row>
    <row r="36" spans="1:11">
      <c r="A36" s="1" t="s">
        <v>61</v>
      </c>
      <c r="B36" s="6">
        <f>+'$ County by County'!B36/'$ County by County'!K36</f>
        <v>0.19123492246732227</v>
      </c>
      <c r="C36" s="6">
        <f>+'$ County by County'!C36/'$ County by County'!$K36</f>
        <v>0.20104752613265395</v>
      </c>
      <c r="D36" s="6">
        <f>+'$ County by County'!D36/'$ County by County'!$K36</f>
        <v>0.17998832620289193</v>
      </c>
      <c r="E36" s="6">
        <f>+'$ County by County'!E36/'$ County by County'!$K36</f>
        <v>0.1712824094788214</v>
      </c>
      <c r="F36" s="6">
        <f>+'$ County by County'!F36/'$ County by County'!$K36</f>
        <v>2.270542175558855E-2</v>
      </c>
      <c r="G36" s="6">
        <f>+'$ County by County'!G36/'$ County by County'!$K36</f>
        <v>1.5372419784395686E-2</v>
      </c>
      <c r="H36" s="6">
        <f>+'$ County by County'!H36/'$ County by County'!$K36</f>
        <v>4.9275470107207002E-2</v>
      </c>
      <c r="I36" s="6">
        <f>+'$ County by County'!I36/'$ County by County'!$K36</f>
        <v>0.13549493665826165</v>
      </c>
      <c r="J36" s="6">
        <f>+'$ County by County'!J36/'$ County by County'!$K36</f>
        <v>3.3598567412857563E-2</v>
      </c>
      <c r="K36" s="6">
        <f t="shared" si="0"/>
        <v>1</v>
      </c>
    </row>
    <row r="37" spans="1:11">
      <c r="A37" s="1" t="s">
        <v>62</v>
      </c>
      <c r="B37" s="6">
        <f>+'$ County by County'!B37/'$ County by County'!K37</f>
        <v>0.16200936345382635</v>
      </c>
      <c r="C37" s="6">
        <f>+'$ County by County'!C37/'$ County by County'!$K37</f>
        <v>0.29079145007221152</v>
      </c>
      <c r="D37" s="6">
        <f>+'$ County by County'!D37/'$ County by County'!$K37</f>
        <v>6.4926211794069141E-2</v>
      </c>
      <c r="E37" s="6">
        <f>+'$ County by County'!E37/'$ County by County'!$K37</f>
        <v>5.4621149805797686E-2</v>
      </c>
      <c r="F37" s="6">
        <f>+'$ County by County'!F37/'$ County by County'!$K37</f>
        <v>1.9412543096806446E-2</v>
      </c>
      <c r="G37" s="6">
        <f>+'$ County by County'!G37/'$ County by County'!$K37</f>
        <v>2.7087719173277094E-2</v>
      </c>
      <c r="H37" s="6">
        <f>+'$ County by County'!H37/'$ County by County'!$K37</f>
        <v>4.2089217171589054E-2</v>
      </c>
      <c r="I37" s="6">
        <f>+'$ County by County'!I37/'$ County by County'!$K37</f>
        <v>0.29368898344221067</v>
      </c>
      <c r="J37" s="6">
        <f>+'$ County by County'!J37/'$ County by County'!$K37</f>
        <v>4.5373361990212038E-2</v>
      </c>
      <c r="K37" s="6">
        <f t="shared" si="0"/>
        <v>0.99999999999999989</v>
      </c>
    </row>
    <row r="38" spans="1:11">
      <c r="A38" s="1" t="s">
        <v>63</v>
      </c>
      <c r="B38" s="6">
        <f>+'$ County by County'!B38/'$ County by County'!K38</f>
        <v>0.1844822887533161</v>
      </c>
      <c r="C38" s="6">
        <f>+'$ County by County'!C38/'$ County by County'!$K38</f>
        <v>0.43242900767424897</v>
      </c>
      <c r="D38" s="6">
        <f>+'$ County by County'!D38/'$ County by County'!$K38</f>
        <v>6.5945163660295819E-2</v>
      </c>
      <c r="E38" s="6">
        <f>+'$ County by County'!E38/'$ County by County'!$K38</f>
        <v>0.16377874125878322</v>
      </c>
      <c r="F38" s="6">
        <f>+'$ County by County'!F38/'$ County by County'!$K38</f>
        <v>1.5525244788138109E-2</v>
      </c>
      <c r="G38" s="6">
        <f>+'$ County by County'!G38/'$ County by County'!$K38</f>
        <v>4.3074480263310559E-2</v>
      </c>
      <c r="H38" s="6">
        <f>+'$ County by County'!H38/'$ County by County'!$K38</f>
        <v>1.4655030759068367E-2</v>
      </c>
      <c r="I38" s="6">
        <f>+'$ County by County'!I38/'$ County by County'!$K38</f>
        <v>4.6266293506389382E-2</v>
      </c>
      <c r="J38" s="6">
        <f>+'$ County by County'!J38/'$ County by County'!$K38</f>
        <v>3.3843749336449486E-2</v>
      </c>
      <c r="K38" s="6">
        <f t="shared" si="0"/>
        <v>0.99999999999999989</v>
      </c>
    </row>
    <row r="39" spans="1:11">
      <c r="A39" s="1" t="s">
        <v>64</v>
      </c>
      <c r="B39" s="6">
        <f>+'$ County by County'!B39/'$ County by County'!K39</f>
        <v>0.1952530647860595</v>
      </c>
      <c r="C39" s="6">
        <f>+'$ County by County'!C39/'$ County by County'!$K39</f>
        <v>0.26893000284757895</v>
      </c>
      <c r="D39" s="6">
        <f>+'$ County by County'!D39/'$ County by County'!$K39</f>
        <v>8.1770666681690987E-2</v>
      </c>
      <c r="E39" s="6">
        <f>+'$ County by County'!E39/'$ County by County'!$K39</f>
        <v>0.24373976712454076</v>
      </c>
      <c r="F39" s="6">
        <f>+'$ County by County'!F39/'$ County by County'!$K39</f>
        <v>3.0232148501045872E-2</v>
      </c>
      <c r="G39" s="6">
        <f>+'$ County by County'!G39/'$ County by County'!$K39</f>
        <v>2.1930426893477621E-2</v>
      </c>
      <c r="H39" s="6">
        <f>+'$ County by County'!H39/'$ County by County'!$K39</f>
        <v>2.7221336543530591E-2</v>
      </c>
      <c r="I39" s="6">
        <f>+'$ County by County'!I39/'$ County by County'!$K39</f>
        <v>0.10635625160953942</v>
      </c>
      <c r="J39" s="6">
        <f>+'$ County by County'!J39/'$ County by County'!$K39</f>
        <v>2.456633501253631E-2</v>
      </c>
      <c r="K39" s="6">
        <f t="shared" si="0"/>
        <v>1</v>
      </c>
    </row>
    <row r="40" spans="1:11">
      <c r="A40" s="1" t="s">
        <v>65</v>
      </c>
      <c r="B40" s="6">
        <f>+'$ County by County'!B40/'$ County by County'!K40</f>
        <v>0.14181258394371532</v>
      </c>
      <c r="C40" s="6">
        <f>+'$ County by County'!C40/'$ County by County'!$K40</f>
        <v>7.1877078829191629E-2</v>
      </c>
      <c r="D40" s="6">
        <f>+'$ County by County'!D40/'$ County by County'!$K40</f>
        <v>5.3611541844085925E-2</v>
      </c>
      <c r="E40" s="6">
        <f>+'$ County by County'!E40/'$ County by County'!$K40</f>
        <v>0.17067846264452766</v>
      </c>
      <c r="F40" s="6">
        <f>+'$ County by County'!F40/'$ County by County'!$K40</f>
        <v>9.7630343742902744E-3</v>
      </c>
      <c r="G40" s="6">
        <f>+'$ County by County'!G40/'$ County by County'!$K40</f>
        <v>1.2751785325295056E-2</v>
      </c>
      <c r="H40" s="6">
        <f>+'$ County by County'!H40/'$ County by County'!$K40</f>
        <v>2.7610076081061325E-2</v>
      </c>
      <c r="I40" s="6">
        <f>+'$ County by County'!I40/'$ County by County'!$K40</f>
        <v>0.35035460771447341</v>
      </c>
      <c r="J40" s="6">
        <f>+'$ County by County'!J40/'$ County by County'!$K40</f>
        <v>0.16154082924335941</v>
      </c>
      <c r="K40" s="6">
        <f t="shared" si="0"/>
        <v>1</v>
      </c>
    </row>
    <row r="41" spans="1:11">
      <c r="A41" s="1" t="s">
        <v>66</v>
      </c>
      <c r="B41" s="6">
        <f>+'$ County by County'!B41/'$ County by County'!K41</f>
        <v>0.2005136104287186</v>
      </c>
      <c r="C41" s="6">
        <f>+'$ County by County'!C41/'$ County by County'!$K41</f>
        <v>0.21300345708851731</v>
      </c>
      <c r="D41" s="6">
        <f>+'$ County by County'!D41/'$ County by County'!$K41</f>
        <v>0.19569448846976781</v>
      </c>
      <c r="E41" s="6">
        <f>+'$ County by County'!E41/'$ County by County'!$K41</f>
        <v>0.10928337229574452</v>
      </c>
      <c r="F41" s="6">
        <f>+'$ County by County'!F41/'$ County by County'!$K41</f>
        <v>2.439649536413345E-2</v>
      </c>
      <c r="G41" s="6">
        <f>+'$ County by County'!G41/'$ County by County'!$K41</f>
        <v>4.1132171725176324E-2</v>
      </c>
      <c r="H41" s="6">
        <f>+'$ County by County'!H41/'$ County by County'!$K41</f>
        <v>3.3335149377922181E-2</v>
      </c>
      <c r="I41" s="6">
        <f>+'$ County by County'!I41/'$ County by County'!$K41</f>
        <v>0.1669729178223314</v>
      </c>
      <c r="J41" s="6">
        <f>+'$ County by County'!J41/'$ County by County'!$K41</f>
        <v>1.5668337427688406E-2</v>
      </c>
      <c r="K41" s="6">
        <f t="shared" si="0"/>
        <v>0.99999999999999989</v>
      </c>
    </row>
    <row r="42" spans="1:11">
      <c r="A42" s="1" t="s">
        <v>67</v>
      </c>
      <c r="B42" s="6">
        <f>+'$ County by County'!B42/'$ County by County'!K42</f>
        <v>0.18734491032422232</v>
      </c>
      <c r="C42" s="6">
        <f>+'$ County by County'!C42/'$ County by County'!$K42</f>
        <v>0.38270522491672193</v>
      </c>
      <c r="D42" s="6">
        <f>+'$ County by County'!D42/'$ County by County'!$K42</f>
        <v>0.11654477945688728</v>
      </c>
      <c r="E42" s="6">
        <f>+'$ County by County'!E42/'$ County by County'!$K42</f>
        <v>8.655149054113509E-2</v>
      </c>
      <c r="F42" s="6">
        <f>+'$ County by County'!F42/'$ County by County'!$K42</f>
        <v>9.3060325628718955E-3</v>
      </c>
      <c r="G42" s="6">
        <f>+'$ County by County'!G42/'$ County by County'!$K42</f>
        <v>3.8029508540366422E-2</v>
      </c>
      <c r="H42" s="6">
        <f>+'$ County by County'!H42/'$ County by County'!$K42</f>
        <v>3.051323282077583E-2</v>
      </c>
      <c r="I42" s="6">
        <f>+'$ County by County'!I42/'$ County by County'!$K42</f>
        <v>0.12520025593252465</v>
      </c>
      <c r="J42" s="6">
        <f>+'$ County by County'!J42/'$ County by County'!$K42</f>
        <v>2.3804564904494594E-2</v>
      </c>
      <c r="K42" s="6">
        <f t="shared" si="0"/>
        <v>0.99999999999999989</v>
      </c>
    </row>
    <row r="43" spans="1:11">
      <c r="A43" s="1" t="s">
        <v>68</v>
      </c>
      <c r="B43" s="6">
        <f>+'$ County by County'!B43/'$ County by County'!K43</f>
        <v>0.28894742903223969</v>
      </c>
      <c r="C43" s="6">
        <f>+'$ County by County'!C43/'$ County by County'!$K43</f>
        <v>0.3092953469690044</v>
      </c>
      <c r="D43" s="6">
        <f>+'$ County by County'!D43/'$ County by County'!$K43</f>
        <v>0.18491331223687077</v>
      </c>
      <c r="E43" s="6">
        <f>+'$ County by County'!E43/'$ County by County'!$K43</f>
        <v>8.0834638028326439E-2</v>
      </c>
      <c r="F43" s="6">
        <f>+'$ County by County'!F43/'$ County by County'!$K43</f>
        <v>1.2401315726722347E-2</v>
      </c>
      <c r="G43" s="6">
        <f>+'$ County by County'!G43/'$ County by County'!$K43</f>
        <v>1.7874183572727003E-2</v>
      </c>
      <c r="H43" s="6">
        <f>+'$ County by County'!H43/'$ County by County'!$K43</f>
        <v>4.8847121058184874E-2</v>
      </c>
      <c r="I43" s="6">
        <f>+'$ County by County'!I43/'$ County by County'!$K43</f>
        <v>3.4635346003981327E-2</v>
      </c>
      <c r="J43" s="6">
        <f>+'$ County by County'!J43/'$ County by County'!$K43</f>
        <v>2.2251307371943158E-2</v>
      </c>
      <c r="K43" s="6">
        <f t="shared" si="0"/>
        <v>1</v>
      </c>
    </row>
    <row r="44" spans="1:11">
      <c r="A44" s="1" t="s">
        <v>69</v>
      </c>
      <c r="B44" s="6">
        <f>+'$ County by County'!B44/'$ County by County'!K44</f>
        <v>0.12140822574874628</v>
      </c>
      <c r="C44" s="6">
        <f>+'$ County by County'!C44/'$ County by County'!$K44</f>
        <v>0.15668453524886017</v>
      </c>
      <c r="D44" s="6">
        <f>+'$ County by County'!D44/'$ County by County'!$K44</f>
        <v>9.528202898681043E-2</v>
      </c>
      <c r="E44" s="6">
        <f>+'$ County by County'!E44/'$ County by County'!$K44</f>
        <v>0.16262241103388828</v>
      </c>
      <c r="F44" s="6">
        <f>+'$ County by County'!F44/'$ County by County'!$K44</f>
        <v>4.5429405214382108E-2</v>
      </c>
      <c r="G44" s="6">
        <f>+'$ County by County'!G44/'$ County by County'!$K44</f>
        <v>0.21731000708504308</v>
      </c>
      <c r="H44" s="6">
        <f>+'$ County by County'!H44/'$ County by County'!$K44</f>
        <v>3.659031705380246E-2</v>
      </c>
      <c r="I44" s="6">
        <f>+'$ County by County'!I44/'$ County by County'!$K44</f>
        <v>0.15365264374898904</v>
      </c>
      <c r="J44" s="6">
        <f>+'$ County by County'!J44/'$ County by County'!$K44</f>
        <v>1.1020425879478149E-2</v>
      </c>
      <c r="K44" s="6">
        <f t="shared" si="0"/>
        <v>1</v>
      </c>
    </row>
    <row r="45" spans="1:11">
      <c r="A45" s="1" t="s">
        <v>70</v>
      </c>
      <c r="B45" s="6">
        <f>+'$ County by County'!B45/'$ County by County'!K45</f>
        <v>0.1086634164342101</v>
      </c>
      <c r="C45" s="6">
        <f>+'$ County by County'!C45/'$ County by County'!$K45</f>
        <v>0.29210441719439767</v>
      </c>
      <c r="D45" s="6">
        <f>+'$ County by County'!D45/'$ County by County'!$K45</f>
        <v>0.10224659956442216</v>
      </c>
      <c r="E45" s="6">
        <f>+'$ County by County'!E45/'$ County by County'!$K45</f>
        <v>6.2894555053379209E-2</v>
      </c>
      <c r="F45" s="6">
        <f>+'$ County by County'!F45/'$ County by County'!$K45</f>
        <v>8.3319534542931187E-2</v>
      </c>
      <c r="G45" s="6">
        <f>+'$ County by County'!G45/'$ County by County'!$K45</f>
        <v>7.1570182379628783E-2</v>
      </c>
      <c r="H45" s="6">
        <f>+'$ County by County'!H45/'$ County by County'!$K45</f>
        <v>3.7289876900231965E-2</v>
      </c>
      <c r="I45" s="6">
        <f>+'$ County by County'!I45/'$ County by County'!$K45</f>
        <v>0.22190776553466615</v>
      </c>
      <c r="J45" s="6">
        <f>+'$ County by County'!J45/'$ County by County'!$K45</f>
        <v>2.0003652396132783E-2</v>
      </c>
      <c r="K45" s="6">
        <f t="shared" si="0"/>
        <v>1.0000000000000002</v>
      </c>
    </row>
    <row r="46" spans="1:11">
      <c r="A46" s="1" t="s">
        <v>71</v>
      </c>
      <c r="B46" s="6">
        <f>+'$ County by County'!B46/'$ County by County'!K46</f>
        <v>0.1863171152446608</v>
      </c>
      <c r="C46" s="6">
        <f>+'$ County by County'!C46/'$ County by County'!$K46</f>
        <v>0.34483882735256766</v>
      </c>
      <c r="D46" s="6">
        <f>+'$ County by County'!D46/'$ County by County'!$K46</f>
        <v>5.6533654287568597E-2</v>
      </c>
      <c r="E46" s="6">
        <f>+'$ County by County'!E46/'$ County by County'!$K46</f>
        <v>7.6749199257822226E-2</v>
      </c>
      <c r="F46" s="6">
        <f>+'$ County by County'!F46/'$ County by County'!$K46</f>
        <v>4.4549440241581244E-2</v>
      </c>
      <c r="G46" s="6">
        <f>+'$ County by County'!G46/'$ County by County'!$K46</f>
        <v>3.0114196995694922E-2</v>
      </c>
      <c r="H46" s="6">
        <f>+'$ County by County'!H46/'$ County by County'!$K46</f>
        <v>2.0090998943810848E-2</v>
      </c>
      <c r="I46" s="6">
        <f>+'$ County by County'!I46/'$ County by County'!$K46</f>
        <v>0.20811684361280308</v>
      </c>
      <c r="J46" s="6">
        <f>+'$ County by County'!J46/'$ County by County'!$K46</f>
        <v>3.2689724063490654E-2</v>
      </c>
      <c r="K46" s="6">
        <f t="shared" si="0"/>
        <v>1</v>
      </c>
    </row>
    <row r="47" spans="1:11">
      <c r="A47" s="1" t="s">
        <v>72</v>
      </c>
      <c r="B47" s="6">
        <f>+'$ County by County'!B47/'$ County by County'!K47</f>
        <v>0.25599747526282624</v>
      </c>
      <c r="C47" s="6">
        <f>+'$ County by County'!C47/'$ County by County'!$K47</f>
        <v>0.29745813894926187</v>
      </c>
      <c r="D47" s="6">
        <f>+'$ County by County'!D47/'$ County by County'!$K47</f>
        <v>0.15340235444043346</v>
      </c>
      <c r="E47" s="6">
        <f>+'$ County by County'!E47/'$ County by County'!$K47</f>
        <v>0.12874585727399959</v>
      </c>
      <c r="F47" s="6">
        <f>+'$ County by County'!F47/'$ County by County'!$K47</f>
        <v>4.1064101078824661E-2</v>
      </c>
      <c r="G47" s="6">
        <f>+'$ County by County'!G47/'$ County by County'!$K47</f>
        <v>2.0494073442256983E-2</v>
      </c>
      <c r="H47" s="6">
        <f>+'$ County by County'!H47/'$ County by County'!$K47</f>
        <v>3.5956970277514398E-2</v>
      </c>
      <c r="I47" s="6">
        <f>+'$ County by County'!I47/'$ County by County'!$K47</f>
        <v>3.4737274650040104E-2</v>
      </c>
      <c r="J47" s="6">
        <f>+'$ County by County'!J47/'$ County by County'!$K47</f>
        <v>3.2143754624842688E-2</v>
      </c>
      <c r="K47" s="6">
        <f t="shared" si="0"/>
        <v>0.99999999999999989</v>
      </c>
    </row>
    <row r="48" spans="1:11">
      <c r="A48" s="1" t="s">
        <v>73</v>
      </c>
      <c r="B48" s="6">
        <f>+'$ County by County'!B48/'$ County by County'!K48</f>
        <v>0.15976498050549412</v>
      </c>
      <c r="C48" s="6">
        <f>+'$ County by County'!C48/'$ County by County'!$K48</f>
        <v>0.4427157775974952</v>
      </c>
      <c r="D48" s="6">
        <f>+'$ County by County'!D48/'$ County by County'!$K48</f>
        <v>5.5541688672160812E-2</v>
      </c>
      <c r="E48" s="6">
        <f>+'$ County by County'!E48/'$ County by County'!$K48</f>
        <v>0.12476937694403301</v>
      </c>
      <c r="F48" s="6">
        <f>+'$ County by County'!F48/'$ County by County'!$K48</f>
        <v>1.649237758491966E-2</v>
      </c>
      <c r="G48" s="6">
        <f>+'$ County by County'!G48/'$ County by County'!$K48</f>
        <v>4.1900010242348192E-2</v>
      </c>
      <c r="H48" s="6">
        <f>+'$ County by County'!H48/'$ County by County'!$K48</f>
        <v>4.3660691866716707E-2</v>
      </c>
      <c r="I48" s="6">
        <f>+'$ County by County'!I48/'$ County by County'!$K48</f>
        <v>7.4867552602247311E-2</v>
      </c>
      <c r="J48" s="6">
        <f>+'$ County by County'!J48/'$ County by County'!$K48</f>
        <v>4.028754398458502E-2</v>
      </c>
      <c r="K48" s="6">
        <f t="shared" si="0"/>
        <v>1</v>
      </c>
    </row>
    <row r="49" spans="1:11">
      <c r="A49" s="1" t="s">
        <v>74</v>
      </c>
      <c r="B49" s="6">
        <f>+'$ County by County'!B49/'$ County by County'!K49</f>
        <v>9.2058289566719589E-2</v>
      </c>
      <c r="C49" s="6">
        <f>+'$ County by County'!C49/'$ County by County'!$K49</f>
        <v>0.19691049457365897</v>
      </c>
      <c r="D49" s="6">
        <f>+'$ County by County'!D49/'$ County by County'!$K49</f>
        <v>0.10422577269791582</v>
      </c>
      <c r="E49" s="6">
        <f>+'$ County by County'!E49/'$ County by County'!$K49</f>
        <v>6.8538523406341492E-2</v>
      </c>
      <c r="F49" s="6">
        <f>+'$ County by County'!F49/'$ County by County'!$K49</f>
        <v>0.12007410000308023</v>
      </c>
      <c r="G49" s="6">
        <f>+'$ County by County'!G49/'$ County by County'!$K49</f>
        <v>6.5857820042388826E-2</v>
      </c>
      <c r="H49" s="6">
        <f>+'$ County by County'!H49/'$ County by County'!$K49</f>
        <v>1.7795201220406981E-2</v>
      </c>
      <c r="I49" s="6">
        <f>+'$ County by County'!I49/'$ County by County'!$K49</f>
        <v>0.3162523869810217</v>
      </c>
      <c r="J49" s="6">
        <f>+'$ County by County'!J49/'$ County by County'!$K49</f>
        <v>1.8287411508466418E-2</v>
      </c>
      <c r="K49" s="6">
        <f t="shared" si="0"/>
        <v>1</v>
      </c>
    </row>
    <row r="50" spans="1:11">
      <c r="A50" s="1" t="s">
        <v>75</v>
      </c>
      <c r="B50" s="6">
        <f>+'$ County by County'!B50/'$ County by County'!K50</f>
        <v>0.25186019642243551</v>
      </c>
      <c r="C50" s="6">
        <f>+'$ County by County'!C50/'$ County by County'!$K50</f>
        <v>0.2595483274335279</v>
      </c>
      <c r="D50" s="6">
        <f>+'$ County by County'!D50/'$ County by County'!$K50</f>
        <v>2.8041475683813807E-2</v>
      </c>
      <c r="E50" s="6">
        <f>+'$ County by County'!E50/'$ County by County'!$K50</f>
        <v>0.1036371695287666</v>
      </c>
      <c r="F50" s="6">
        <f>+'$ County by County'!F50/'$ County by County'!$K50</f>
        <v>0.1419661152904024</v>
      </c>
      <c r="G50" s="6">
        <f>+'$ County by County'!G50/'$ County by County'!$K50</f>
        <v>1.8902637043378811E-2</v>
      </c>
      <c r="H50" s="6">
        <f>+'$ County by County'!H50/'$ County by County'!$K50</f>
        <v>4.6368414521098432E-2</v>
      </c>
      <c r="I50" s="6">
        <f>+'$ County by County'!I50/'$ County by County'!$K50</f>
        <v>0.12228634381141959</v>
      </c>
      <c r="J50" s="6">
        <f>+'$ County by County'!J50/'$ County by County'!$K50</f>
        <v>2.7389320265156933E-2</v>
      </c>
      <c r="K50" s="6">
        <f t="shared" si="0"/>
        <v>0.99999999999999978</v>
      </c>
    </row>
    <row r="51" spans="1:11">
      <c r="A51" s="1" t="s">
        <v>76</v>
      </c>
      <c r="B51" s="6">
        <f>+'$ County by County'!B51/'$ County by County'!K51</f>
        <v>0.19957286953462783</v>
      </c>
      <c r="C51" s="6">
        <f>+'$ County by County'!C51/'$ County by County'!$K51</f>
        <v>0.32145797258216335</v>
      </c>
      <c r="D51" s="6">
        <f>+'$ County by County'!D51/'$ County by County'!$K51</f>
        <v>0.16238125547629378</v>
      </c>
      <c r="E51" s="6">
        <f>+'$ County by County'!E51/'$ County by County'!$K51</f>
        <v>8.7612214629078436E-2</v>
      </c>
      <c r="F51" s="6">
        <f>+'$ County by County'!F51/'$ County by County'!$K51</f>
        <v>3.2827333181127585E-2</v>
      </c>
      <c r="G51" s="6">
        <f>+'$ County by County'!G51/'$ County by County'!$K51</f>
        <v>3.012532099445233E-2</v>
      </c>
      <c r="H51" s="6">
        <f>+'$ County by County'!H51/'$ County by County'!$K51</f>
        <v>4.3406037170612859E-2</v>
      </c>
      <c r="I51" s="6">
        <f>+'$ County by County'!I51/'$ County by County'!$K51</f>
        <v>9.6494266830550443E-2</v>
      </c>
      <c r="J51" s="6">
        <f>+'$ County by County'!J51/'$ County by County'!$K51</f>
        <v>2.6122729601093395E-2</v>
      </c>
      <c r="K51" s="6">
        <f t="shared" si="0"/>
        <v>1</v>
      </c>
    </row>
    <row r="52" spans="1:11">
      <c r="A52" s="1" t="s">
        <v>77</v>
      </c>
      <c r="B52" s="6">
        <f>+'$ County by County'!B52/'$ County by County'!K52</f>
        <v>0.26524988722187159</v>
      </c>
      <c r="C52" s="6">
        <f>+'$ County by County'!C52/'$ County by County'!$K52</f>
        <v>0.26013088154453068</v>
      </c>
      <c r="D52" s="6">
        <f>+'$ County by County'!D52/'$ County by County'!$K52</f>
        <v>0.1566809782330805</v>
      </c>
      <c r="E52" s="6">
        <f>+'$ County by County'!E52/'$ County by County'!$K52</f>
        <v>5.4550346539542244E-2</v>
      </c>
      <c r="F52" s="6">
        <f>+'$ County by County'!F52/'$ County by County'!$K52</f>
        <v>1.7895535775584819E-2</v>
      </c>
      <c r="G52" s="6">
        <f>+'$ County by County'!G52/'$ County by County'!$K52</f>
        <v>2.4927338743313165E-2</v>
      </c>
      <c r="H52" s="6">
        <f>+'$ County by County'!H52/'$ County by County'!$K52</f>
        <v>1.9840717083202494E-2</v>
      </c>
      <c r="I52" s="6">
        <f>+'$ County by County'!I52/'$ County by County'!$K52</f>
        <v>0.17988453605410643</v>
      </c>
      <c r="J52" s="6">
        <f>+'$ County by County'!J52/'$ County by County'!$K52</f>
        <v>2.0839778804768044E-2</v>
      </c>
      <c r="K52" s="6">
        <f t="shared" si="0"/>
        <v>1</v>
      </c>
    </row>
    <row r="53" spans="1:11">
      <c r="A53" s="1" t="s">
        <v>78</v>
      </c>
      <c r="B53" s="6">
        <f>+'$ County by County'!B53/'$ County by County'!K53</f>
        <v>0.18931746695788665</v>
      </c>
      <c r="C53" s="6">
        <f>+'$ County by County'!C53/'$ County by County'!$K53</f>
        <v>0.38256823469698537</v>
      </c>
      <c r="D53" s="6">
        <f>+'$ County by County'!D53/'$ County by County'!$K53</f>
        <v>0.17866203388227161</v>
      </c>
      <c r="E53" s="6">
        <f>+'$ County by County'!E53/'$ County by County'!$K53</f>
        <v>7.4515306127594036E-2</v>
      </c>
      <c r="F53" s="6">
        <f>+'$ County by County'!F53/'$ County by County'!$K53</f>
        <v>4.7534752634029724E-2</v>
      </c>
      <c r="G53" s="6">
        <f>+'$ County by County'!G53/'$ County by County'!$K53</f>
        <v>4.5818276813151738E-2</v>
      </c>
      <c r="H53" s="6">
        <f>+'$ County by County'!H53/'$ County by County'!$K53</f>
        <v>2.0621487141614984E-2</v>
      </c>
      <c r="I53" s="6">
        <f>+'$ County by County'!I53/'$ County by County'!$K53</f>
        <v>1.7370511097419834E-2</v>
      </c>
      <c r="J53" s="6">
        <f>+'$ County by County'!J53/'$ County by County'!$K53</f>
        <v>4.3591930649046103E-2</v>
      </c>
      <c r="K53" s="6">
        <f t="shared" si="0"/>
        <v>1</v>
      </c>
    </row>
    <row r="54" spans="1:11">
      <c r="A54" s="1" t="s">
        <v>79</v>
      </c>
      <c r="B54" s="6">
        <f>+'$ County by County'!B54/'$ County by County'!K54</f>
        <v>0.23751634210430952</v>
      </c>
      <c r="C54" s="6">
        <f>+'$ County by County'!C54/'$ County by County'!$K54</f>
        <v>0.34764292861305124</v>
      </c>
      <c r="D54" s="6">
        <f>+'$ County by County'!D54/'$ County by County'!$K54</f>
        <v>0.10807882459153353</v>
      </c>
      <c r="E54" s="6">
        <f>+'$ County by County'!E54/'$ County by County'!$K54</f>
        <v>8.228981047314618E-2</v>
      </c>
      <c r="F54" s="6">
        <f>+'$ County by County'!F54/'$ County by County'!$K54</f>
        <v>2.7319771798587869E-2</v>
      </c>
      <c r="G54" s="6">
        <f>+'$ County by County'!G54/'$ County by County'!$K54</f>
        <v>8.5745623856188322E-2</v>
      </c>
      <c r="H54" s="6">
        <f>+'$ County by County'!H54/'$ County by County'!$K54</f>
        <v>2.2309331891987375E-2</v>
      </c>
      <c r="I54" s="6">
        <f>+'$ County by County'!I54/'$ County by County'!$K54</f>
        <v>4.5702417767163328E-2</v>
      </c>
      <c r="J54" s="6">
        <f>+'$ County by County'!J54/'$ County by County'!$K54</f>
        <v>4.3394948904032657E-2</v>
      </c>
      <c r="K54" s="6">
        <f t="shared" si="0"/>
        <v>1</v>
      </c>
    </row>
    <row r="55" spans="1:11">
      <c r="A55" s="1" t="s">
        <v>80</v>
      </c>
      <c r="B55" s="6">
        <f>+'$ County by County'!B55/'$ County by County'!K55</f>
        <v>0.22686660272449719</v>
      </c>
      <c r="C55" s="6">
        <f>+'$ County by County'!C55/'$ County by County'!$K55</f>
        <v>0.30933205840678862</v>
      </c>
      <c r="D55" s="6">
        <f>+'$ County by County'!D55/'$ County by County'!$K55</f>
        <v>0.17354313221339945</v>
      </c>
      <c r="E55" s="6">
        <f>+'$ County by County'!E55/'$ County by County'!$K55</f>
        <v>0.15458228725378304</v>
      </c>
      <c r="F55" s="6">
        <f>+'$ County by County'!F55/'$ County by County'!$K55</f>
        <v>1.4244866773611397E-2</v>
      </c>
      <c r="G55" s="6">
        <f>+'$ County by County'!G55/'$ County by County'!$K55</f>
        <v>2.5419964544216005E-2</v>
      </c>
      <c r="H55" s="6">
        <f>+'$ County by County'!H55/'$ County by County'!$K55</f>
        <v>1.6779569558719822E-2</v>
      </c>
      <c r="I55" s="6">
        <f>+'$ County by County'!I55/'$ County by County'!$K55</f>
        <v>4.9363026494847612E-2</v>
      </c>
      <c r="J55" s="6">
        <f>+'$ County by County'!J55/'$ County by County'!$K55</f>
        <v>2.9868492030136865E-2</v>
      </c>
      <c r="K55" s="6">
        <f t="shared" si="0"/>
        <v>0.99999999999999989</v>
      </c>
    </row>
    <row r="56" spans="1:11">
      <c r="A56" s="1" t="s">
        <v>81</v>
      </c>
      <c r="B56" s="6">
        <f>+'$ County by County'!B56/'$ County by County'!K56</f>
        <v>0.14069895931502296</v>
      </c>
      <c r="C56" s="6">
        <f>+'$ County by County'!C56/'$ County by County'!$K56</f>
        <v>0.33588549938754647</v>
      </c>
      <c r="D56" s="6">
        <f>+'$ County by County'!D56/'$ County by County'!$K56</f>
        <v>0.15628912252677246</v>
      </c>
      <c r="E56" s="6">
        <f>+'$ County by County'!E56/'$ County by County'!$K56</f>
        <v>0.12197721267177385</v>
      </c>
      <c r="F56" s="6">
        <f>+'$ County by County'!F56/'$ County by County'!$K56</f>
        <v>1.0075323878381941E-2</v>
      </c>
      <c r="G56" s="6">
        <f>+'$ County by County'!G56/'$ County by County'!$K56</f>
        <v>2.8817599577570786E-2</v>
      </c>
      <c r="H56" s="6">
        <f>+'$ County by County'!H56/'$ County by County'!$K56</f>
        <v>7.9499573002130161E-2</v>
      </c>
      <c r="I56" s="6">
        <f>+'$ County by County'!I56/'$ County by County'!$K56</f>
        <v>0.10458799836144635</v>
      </c>
      <c r="J56" s="6">
        <f>+'$ County by County'!J56/'$ County by County'!$K56</f>
        <v>2.2168711279355026E-2</v>
      </c>
      <c r="K56" s="6">
        <f t="shared" si="0"/>
        <v>1</v>
      </c>
    </row>
    <row r="57" spans="1:11">
      <c r="A57" s="1" t="s">
        <v>82</v>
      </c>
      <c r="B57" s="6">
        <f>+'$ County by County'!B57/'$ County by County'!K57</f>
        <v>0.19483373030558546</v>
      </c>
      <c r="C57" s="6">
        <f>+'$ County by County'!C57/'$ County by County'!$K57</f>
        <v>0.24116656591773075</v>
      </c>
      <c r="D57" s="6">
        <f>+'$ County by County'!D57/'$ County by County'!$K57</f>
        <v>9.5642336681364834E-2</v>
      </c>
      <c r="E57" s="6">
        <f>+'$ County by County'!E57/'$ County by County'!$K57</f>
        <v>9.9599786811475258E-2</v>
      </c>
      <c r="F57" s="6">
        <f>+'$ County by County'!F57/'$ County by County'!$K57</f>
        <v>1.6387403072445687E-2</v>
      </c>
      <c r="G57" s="6">
        <f>+'$ County by County'!G57/'$ County by County'!$K57</f>
        <v>3.2144609056851424E-2</v>
      </c>
      <c r="H57" s="6">
        <f>+'$ County by County'!H57/'$ County by County'!$K57</f>
        <v>7.144336830236088E-2</v>
      </c>
      <c r="I57" s="6">
        <f>+'$ County by County'!I57/'$ County by County'!$K57</f>
        <v>0.20970290088062427</v>
      </c>
      <c r="J57" s="6">
        <f>+'$ County by County'!J57/'$ County by County'!$K57</f>
        <v>3.9079298971561427E-2</v>
      </c>
      <c r="K57" s="6">
        <f t="shared" si="0"/>
        <v>1</v>
      </c>
    </row>
    <row r="58" spans="1:11">
      <c r="A58" s="1" t="s">
        <v>83</v>
      </c>
      <c r="B58" s="6">
        <f>+'$ County by County'!B58/'$ County by County'!K58</f>
        <v>0.22253243100901757</v>
      </c>
      <c r="C58" s="6">
        <f>+'$ County by County'!C58/'$ County by County'!$K58</f>
        <v>0.35625167253467749</v>
      </c>
      <c r="D58" s="6">
        <f>+'$ County by County'!D58/'$ County by County'!$K58</f>
        <v>7.1004365338338371E-2</v>
      </c>
      <c r="E58" s="6">
        <f>+'$ County by County'!E58/'$ County by County'!$K58</f>
        <v>0.1249015254685161</v>
      </c>
      <c r="F58" s="6">
        <f>+'$ County by County'!F58/'$ County by County'!$K58</f>
        <v>3.070946446234115E-2</v>
      </c>
      <c r="G58" s="6">
        <f>+'$ County by County'!G58/'$ County by County'!$K58</f>
        <v>3.6869849387681536E-2</v>
      </c>
      <c r="H58" s="6">
        <f>+'$ County by County'!H58/'$ County by County'!$K58</f>
        <v>2.4176740351095849E-2</v>
      </c>
      <c r="I58" s="6">
        <f>+'$ County by County'!I58/'$ County by County'!$K58</f>
        <v>8.9493161812520219E-2</v>
      </c>
      <c r="J58" s="6">
        <f>+'$ County by County'!J58/'$ County by County'!$K58</f>
        <v>4.4060789635811712E-2</v>
      </c>
      <c r="K58" s="6">
        <f t="shared" si="0"/>
        <v>1</v>
      </c>
    </row>
    <row r="59" spans="1:11">
      <c r="A59" s="1" t="s">
        <v>84</v>
      </c>
      <c r="B59" s="6">
        <f>+'$ County by County'!B59/'$ County by County'!K59</f>
        <v>0.14705065006447349</v>
      </c>
      <c r="C59" s="6">
        <f>+'$ County by County'!C59/'$ County by County'!$K59</f>
        <v>0.22494521048386626</v>
      </c>
      <c r="D59" s="6">
        <f>+'$ County by County'!D59/'$ County by County'!$K59</f>
        <v>0.17429630860849429</v>
      </c>
      <c r="E59" s="6">
        <f>+'$ County by County'!E59/'$ County by County'!$K59</f>
        <v>7.8735839163969118E-2</v>
      </c>
      <c r="F59" s="6">
        <f>+'$ County by County'!F59/'$ County by County'!$K59</f>
        <v>1.2792452517484119E-2</v>
      </c>
      <c r="G59" s="6">
        <f>+'$ County by County'!G59/'$ County by County'!$K59</f>
        <v>2.2849497005346806E-2</v>
      </c>
      <c r="H59" s="6">
        <f>+'$ County by County'!H59/'$ County by County'!$K59</f>
        <v>6.0493981769246259E-2</v>
      </c>
      <c r="I59" s="6">
        <f>+'$ County by County'!I59/'$ County by County'!$K59</f>
        <v>0.25345167825361198</v>
      </c>
      <c r="J59" s="6">
        <f>+'$ County by County'!J59/'$ County by County'!$K59</f>
        <v>2.5384382133507626E-2</v>
      </c>
      <c r="K59" s="6">
        <f t="shared" si="0"/>
        <v>0.99999999999999978</v>
      </c>
    </row>
    <row r="60" spans="1:11">
      <c r="A60" s="1" t="s">
        <v>85</v>
      </c>
      <c r="B60" s="6">
        <f>+'$ County by County'!B60/'$ County by County'!K60</f>
        <v>0.18790764605141097</v>
      </c>
      <c r="C60" s="6">
        <f>+'$ County by County'!C60/'$ County by County'!$K60</f>
        <v>0.36889007929194512</v>
      </c>
      <c r="D60" s="6">
        <f>+'$ County by County'!D60/'$ County by County'!$K60</f>
        <v>0.15010693626583568</v>
      </c>
      <c r="E60" s="6">
        <f>+'$ County by County'!E60/'$ County by County'!$K60</f>
        <v>0.13500445843360015</v>
      </c>
      <c r="F60" s="6">
        <f>+'$ County by County'!F60/'$ County by County'!$K60</f>
        <v>2.4861707834782958E-2</v>
      </c>
      <c r="G60" s="6">
        <f>+'$ County by County'!G60/'$ County by County'!$K60</f>
        <v>3.3929055441270534E-2</v>
      </c>
      <c r="H60" s="6">
        <f>+'$ County by County'!H60/'$ County by County'!$K60</f>
        <v>3.3016081168103638E-2</v>
      </c>
      <c r="I60" s="6">
        <f>+'$ County by County'!I60/'$ County by County'!$K60</f>
        <v>3.3081708560501709E-2</v>
      </c>
      <c r="J60" s="6">
        <f>+'$ County by County'!J60/'$ County by County'!$K60</f>
        <v>3.3202326952549266E-2</v>
      </c>
      <c r="K60" s="6">
        <f t="shared" si="0"/>
        <v>1</v>
      </c>
    </row>
    <row r="61" spans="1:11">
      <c r="A61" s="1" t="s">
        <v>86</v>
      </c>
      <c r="B61" s="6">
        <f>+'$ County by County'!B61/'$ County by County'!K61</f>
        <v>0.17850146588305696</v>
      </c>
      <c r="C61" s="6">
        <f>+'$ County by County'!C61/'$ County by County'!$K61</f>
        <v>0.47162218693468194</v>
      </c>
      <c r="D61" s="6">
        <f>+'$ County by County'!D61/'$ County by County'!$K61</f>
        <v>1.0595345883899949E-2</v>
      </c>
      <c r="E61" s="6">
        <f>+'$ County by County'!E61/'$ County by County'!$K61</f>
        <v>0.11572058823538361</v>
      </c>
      <c r="F61" s="6">
        <f>+'$ County by County'!F61/'$ County by County'!$K61</f>
        <v>9.6229062672407543E-3</v>
      </c>
      <c r="G61" s="6">
        <f>+'$ County by County'!G61/'$ County by County'!$K61</f>
        <v>2.6446203528320056E-2</v>
      </c>
      <c r="H61" s="6">
        <f>+'$ County by County'!H61/'$ County by County'!$K61</f>
        <v>2.6756716247903631E-2</v>
      </c>
      <c r="I61" s="6">
        <f>+'$ County by County'!I61/'$ County by County'!$K61</f>
        <v>0.13439422460947065</v>
      </c>
      <c r="J61" s="6">
        <f>+'$ County by County'!J61/'$ County by County'!$K61</f>
        <v>2.634036241004243E-2</v>
      </c>
      <c r="K61" s="6">
        <f t="shared" si="0"/>
        <v>1</v>
      </c>
    </row>
    <row r="62" spans="1:11">
      <c r="A62" s="1" t="s">
        <v>87</v>
      </c>
      <c r="B62" s="6">
        <f>+'$ County by County'!B62/'$ County by County'!K62</f>
        <v>0.1365221430677484</v>
      </c>
      <c r="C62" s="6">
        <f>+'$ County by County'!C62/'$ County by County'!$K62</f>
        <v>0.24281711638878056</v>
      </c>
      <c r="D62" s="6">
        <f>+'$ County by County'!D62/'$ County by County'!$K62</f>
        <v>5.828529470510467E-2</v>
      </c>
      <c r="E62" s="6">
        <f>+'$ County by County'!E62/'$ County by County'!$K62</f>
        <v>0.1488418341433721</v>
      </c>
      <c r="F62" s="6">
        <f>+'$ County by County'!F62/'$ County by County'!$K62</f>
        <v>5.769944930044988E-2</v>
      </c>
      <c r="G62" s="6">
        <f>+'$ County by County'!G62/'$ County by County'!$K62</f>
        <v>1.9529483826172971E-2</v>
      </c>
      <c r="H62" s="6">
        <f>+'$ County by County'!H62/'$ County by County'!$K62</f>
        <v>7.624596010994969E-2</v>
      </c>
      <c r="I62" s="6">
        <f>+'$ County by County'!I62/'$ County by County'!$K62</f>
        <v>0.23221066207591853</v>
      </c>
      <c r="J62" s="6">
        <f>+'$ County by County'!J62/'$ County by County'!$K62</f>
        <v>2.7848056382503164E-2</v>
      </c>
      <c r="K62" s="6">
        <f t="shared" si="0"/>
        <v>1</v>
      </c>
    </row>
    <row r="63" spans="1:11">
      <c r="A63" s="1" t="s">
        <v>88</v>
      </c>
      <c r="B63" s="6">
        <f>+'$ County by County'!B63/'$ County by County'!K63</f>
        <v>0.1446749500234133</v>
      </c>
      <c r="C63" s="6">
        <f>+'$ County by County'!C63/'$ County by County'!$K63</f>
        <v>0.22771360171810384</v>
      </c>
      <c r="D63" s="6">
        <f>+'$ County by County'!D63/'$ County by County'!$K63</f>
        <v>3.5592632363514863E-2</v>
      </c>
      <c r="E63" s="6">
        <f>+'$ County by County'!E63/'$ County by County'!$K63</f>
        <v>8.0179483177213309E-2</v>
      </c>
      <c r="F63" s="6">
        <f>+'$ County by County'!F63/'$ County by County'!$K63</f>
        <v>2.8203983458360993E-2</v>
      </c>
      <c r="G63" s="6">
        <f>+'$ County by County'!G63/'$ County by County'!$K63</f>
        <v>0.10437200007271601</v>
      </c>
      <c r="H63" s="6">
        <f>+'$ County by County'!H63/'$ County by County'!$K63</f>
        <v>4.6156939959767988E-2</v>
      </c>
      <c r="I63" s="6">
        <f>+'$ County by County'!I63/'$ County by County'!$K63</f>
        <v>0.31367435889238471</v>
      </c>
      <c r="J63" s="6">
        <f>+'$ County by County'!J63/'$ County by County'!$K63</f>
        <v>1.9432050334524997E-2</v>
      </c>
      <c r="K63" s="6">
        <f t="shared" si="0"/>
        <v>0.99999999999999989</v>
      </c>
    </row>
    <row r="64" spans="1:11">
      <c r="A64" s="1" t="s">
        <v>89</v>
      </c>
      <c r="B64" s="6">
        <f>+'$ County by County'!B64/'$ County by County'!K64</f>
        <v>0.16942056169005576</v>
      </c>
      <c r="C64" s="6">
        <f>+'$ County by County'!C64/'$ County by County'!$K64</f>
        <v>0.36728521557661997</v>
      </c>
      <c r="D64" s="6">
        <f>+'$ County by County'!D64/'$ County by County'!$K64</f>
        <v>8.7383116382127535E-2</v>
      </c>
      <c r="E64" s="6">
        <f>+'$ County by County'!E64/'$ County by County'!$K64</f>
        <v>0.16450256035847508</v>
      </c>
      <c r="F64" s="6">
        <f>+'$ County by County'!F64/'$ County by County'!$K64</f>
        <v>3.015990930543367E-2</v>
      </c>
      <c r="G64" s="6">
        <f>+'$ County by County'!G64/'$ County by County'!$K64</f>
        <v>2.5554772435460765E-2</v>
      </c>
      <c r="H64" s="6">
        <f>+'$ County by County'!H64/'$ County by County'!$K64</f>
        <v>2.5865710095149493E-2</v>
      </c>
      <c r="I64" s="6">
        <f>+'$ County by County'!I64/'$ County by County'!$K64</f>
        <v>6.0901552223597659E-2</v>
      </c>
      <c r="J64" s="6">
        <f>+'$ County by County'!J64/'$ County by County'!$K64</f>
        <v>6.8926601933080076E-2</v>
      </c>
      <c r="K64" s="6">
        <f t="shared" si="0"/>
        <v>0.99999999999999989</v>
      </c>
    </row>
    <row r="65" spans="1:11">
      <c r="A65" s="1" t="s">
        <v>90</v>
      </c>
      <c r="B65" s="6">
        <f>+'$ County by County'!B65/'$ County by County'!K65</f>
        <v>0.19575075202478856</v>
      </c>
      <c r="C65" s="6">
        <f>+'$ County by County'!C65/'$ County by County'!$K65</f>
        <v>0.23513322757217667</v>
      </c>
      <c r="D65" s="6">
        <f>+'$ County by County'!D65/'$ County by County'!$K65</f>
        <v>6.3142260273043121E-2</v>
      </c>
      <c r="E65" s="6">
        <f>+'$ County by County'!E65/'$ County by County'!$K65</f>
        <v>0.1323154509569624</v>
      </c>
      <c r="F65" s="6">
        <f>+'$ County by County'!F65/'$ County by County'!$K65</f>
        <v>7.5864232064441886E-2</v>
      </c>
      <c r="G65" s="6">
        <f>+'$ County by County'!G65/'$ County by County'!$K65</f>
        <v>2.9420579542424233E-2</v>
      </c>
      <c r="H65" s="6">
        <f>+'$ County by County'!H65/'$ County by County'!$K65</f>
        <v>8.6130598115190304E-2</v>
      </c>
      <c r="I65" s="6">
        <f>+'$ County by County'!I65/'$ County by County'!$K65</f>
        <v>0.12797942886324082</v>
      </c>
      <c r="J65" s="6">
        <f>+'$ County by County'!J65/'$ County by County'!$K65</f>
        <v>5.4263470587731996E-2</v>
      </c>
      <c r="K65" s="6">
        <f t="shared" si="0"/>
        <v>1.0000000000000002</v>
      </c>
    </row>
    <row r="66" spans="1:11">
      <c r="A66" s="1" t="s">
        <v>91</v>
      </c>
      <c r="B66" s="6">
        <f>+'$ County by County'!B66/'$ County by County'!K66</f>
        <v>0.10186971533227719</v>
      </c>
      <c r="C66" s="6">
        <f>+'$ County by County'!C66/'$ County by County'!$K66</f>
        <v>0.25713499760865688</v>
      </c>
      <c r="D66" s="6">
        <f>+'$ County by County'!D66/'$ County by County'!$K66</f>
        <v>6.5563050103889256E-2</v>
      </c>
      <c r="E66" s="6">
        <f>+'$ County by County'!E66/'$ County by County'!$K66</f>
        <v>9.7447569364305223E-2</v>
      </c>
      <c r="F66" s="6">
        <f>+'$ County by County'!F66/'$ County by County'!$K66</f>
        <v>9.3189663786575686E-3</v>
      </c>
      <c r="G66" s="6">
        <f>+'$ County by County'!G66/'$ County by County'!$K66</f>
        <v>1.3824218287398571E-2</v>
      </c>
      <c r="H66" s="6">
        <f>+'$ County by County'!H66/'$ County by County'!$K66</f>
        <v>2.2017478301577235E-2</v>
      </c>
      <c r="I66" s="6">
        <f>+'$ County by County'!I66/'$ County by County'!$K66</f>
        <v>0.41296631020132551</v>
      </c>
      <c r="J66" s="6">
        <f>+'$ County by County'!J66/'$ County by County'!$K66</f>
        <v>1.9857694421912573E-2</v>
      </c>
      <c r="K66" s="6">
        <f t="shared" si="0"/>
        <v>0.99999999999999989</v>
      </c>
    </row>
    <row r="67" spans="1:11">
      <c r="A67" s="1" t="s">
        <v>92</v>
      </c>
      <c r="B67" s="6">
        <f>+'$ County by County'!B67/'$ County by County'!K67</f>
        <v>0.19022058245137038</v>
      </c>
      <c r="C67" s="6">
        <f>+'$ County by County'!C67/'$ County by County'!$K67</f>
        <v>0.28228612505024742</v>
      </c>
      <c r="D67" s="6">
        <f>+'$ County by County'!D67/'$ County by County'!$K67</f>
        <v>6.5709740158007929E-2</v>
      </c>
      <c r="E67" s="6">
        <f>+'$ County by County'!E67/'$ County by County'!$K67</f>
        <v>0.13551648276251299</v>
      </c>
      <c r="F67" s="6">
        <f>+'$ County by County'!F67/'$ County by County'!$K67</f>
        <v>0.1843181571858194</v>
      </c>
      <c r="G67" s="6">
        <f>+'$ County by County'!G67/'$ County by County'!$K67</f>
        <v>1.1211276809878152E-2</v>
      </c>
      <c r="H67" s="6">
        <f>+'$ County by County'!H67/'$ County by County'!$K67</f>
        <v>1.7766492016458857E-2</v>
      </c>
      <c r="I67" s="6">
        <f>+'$ County by County'!I67/'$ County by County'!$K67</f>
        <v>0.11025316537457341</v>
      </c>
      <c r="J67" s="6">
        <f>+'$ County by County'!J67/'$ County by County'!$K67</f>
        <v>2.7179781911314837E-3</v>
      </c>
      <c r="K67" s="6">
        <f t="shared" si="0"/>
        <v>1</v>
      </c>
    </row>
    <row r="68" spans="1:11" ht="15.75" thickBot="1">
      <c r="A68" s="7" t="s">
        <v>93</v>
      </c>
      <c r="B68" s="8">
        <f>+'$ County by County'!B68/'$ County by County'!K68</f>
        <v>0.25051120148981632</v>
      </c>
      <c r="C68" s="8">
        <f>+'$ County by County'!C68/'$ County by County'!$K68</f>
        <v>0.25108012803281904</v>
      </c>
      <c r="D68" s="8">
        <f>+'$ County by County'!D68/'$ County by County'!$K68</f>
        <v>1.0665661821929677E-2</v>
      </c>
      <c r="E68" s="8">
        <f>+'$ County by County'!E68/'$ County by County'!$K68</f>
        <v>0.27154559232945413</v>
      </c>
      <c r="F68" s="8">
        <f>+'$ County by County'!F68/'$ County by County'!$K68</f>
        <v>3.7507005475605412E-2</v>
      </c>
      <c r="G68" s="8">
        <f>+'$ County by County'!G68/'$ County by County'!$K68</f>
        <v>2.0304149998674085E-2</v>
      </c>
      <c r="H68" s="8">
        <f>+'$ County by County'!H68/'$ County by County'!$K68</f>
        <v>2.5695791700502749E-2</v>
      </c>
      <c r="I68" s="8">
        <f>+'$ County by County'!I68/'$ County by County'!$K68</f>
        <v>9.1027062439326178E-2</v>
      </c>
      <c r="J68" s="8">
        <f>+'$ County by County'!J68/'$ County by County'!$K68</f>
        <v>4.1663406711872394E-2</v>
      </c>
      <c r="K68" s="8">
        <f t="shared" ref="K68" si="1">SUM(B68:J68)</f>
        <v>0.99999999999999978</v>
      </c>
    </row>
    <row r="69" spans="1:11" ht="15.75" thickTop="1">
      <c r="A69" s="1" t="s">
        <v>99</v>
      </c>
      <c r="B69" s="6">
        <f>+'$ County by County'!B69/'$ County by County'!K69</f>
        <v>0.17238930438564828</v>
      </c>
      <c r="C69" s="6">
        <f>+'$ County by County'!C69/'$ County by County'!$K69</f>
        <v>0.23479801883599682</v>
      </c>
      <c r="D69" s="6">
        <f>+'$ County by County'!D69/'$ County by County'!$K69</f>
        <v>0.14083598658176477</v>
      </c>
      <c r="E69" s="6">
        <f>+'$ County by County'!E69/'$ County by County'!$K69</f>
        <v>0.11623803594770017</v>
      </c>
      <c r="F69" s="6">
        <f>+'$ County by County'!F69/'$ County by County'!$K69</f>
        <v>3.8451883348391044E-2</v>
      </c>
      <c r="G69" s="6">
        <f>+'$ County by County'!G69/'$ County by County'!$K69</f>
        <v>7.9881983602897846E-2</v>
      </c>
      <c r="H69" s="6">
        <f>+'$ County by County'!H69/'$ County by County'!$K69</f>
        <v>3.8378191472853658E-2</v>
      </c>
      <c r="I69" s="6">
        <f>+'$ County by County'!I69/'$ County by County'!$K69</f>
        <v>0.1577679121851723</v>
      </c>
      <c r="J69" s="6">
        <f>+'$ County by County'!J69/'$ County by County'!$K69</f>
        <v>2.1258683639575129E-2</v>
      </c>
      <c r="K69" s="6">
        <f>SUM(B69:J69)</f>
        <v>1</v>
      </c>
    </row>
  </sheetData>
  <pageMargins left="0.7" right="0.7" top="0.75" bottom="0.75" header="0.3" footer="0.3"/>
  <pageSetup scale="3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9B98-03A8-4436-9D5D-15CEB04E1022}">
  <sheetPr>
    <pageSetUpPr fitToPage="1"/>
  </sheetPr>
  <dimension ref="A1:K69"/>
  <sheetViews>
    <sheetView topLeftCell="A23" workbookViewId="0">
      <selection activeCell="I23" sqref="I23"/>
    </sheetView>
  </sheetViews>
  <sheetFormatPr defaultRowHeight="15"/>
  <cols>
    <col min="1" max="1" width="12.28515625" customWidth="1"/>
    <col min="2" max="2" width="20.7109375" customWidth="1"/>
    <col min="3" max="3" width="15.140625" customWidth="1"/>
    <col min="4" max="4" width="19.85546875" customWidth="1"/>
    <col min="5" max="5" width="13.5703125" customWidth="1"/>
    <col min="6" max="6" width="17.140625" customWidth="1"/>
    <col min="7" max="7" width="14.85546875" customWidth="1"/>
    <col min="8" max="8" width="18.140625" customWidth="1"/>
    <col min="9" max="9" width="14.28515625" customWidth="1"/>
    <col min="10" max="10" width="13.5703125" customWidth="1"/>
    <col min="11" max="11" width="16.5703125" customWidth="1"/>
  </cols>
  <sheetData>
    <row r="1" spans="1:11" ht="60">
      <c r="A1" s="3" t="s">
        <v>25</v>
      </c>
      <c r="B1" s="4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3" t="s">
        <v>10</v>
      </c>
    </row>
    <row r="2" spans="1:11">
      <c r="A2" s="1" t="s">
        <v>27</v>
      </c>
      <c r="B2" s="105">
        <f>+'$ County by County'!B2/'$ County by County'!$L2</f>
        <v>303.29601196909266</v>
      </c>
      <c r="C2" s="105">
        <f>+'$ County by County'!C2/'$ County by County'!$L2</f>
        <v>444.960254304758</v>
      </c>
      <c r="D2" s="105">
        <f>+'$ County by County'!D2/'$ County by County'!$L2</f>
        <v>103.99678080637531</v>
      </c>
      <c r="E2" s="105">
        <f>+'$ County by County'!E2/'$ County by County'!$L2</f>
        <v>76.476129121587064</v>
      </c>
      <c r="F2" s="105">
        <f>+'$ County by County'!F2/'$ County by County'!$L2</f>
        <v>56.718087868216905</v>
      </c>
      <c r="G2" s="105">
        <f>+'$ County by County'!G2/'$ County by County'!$L2</f>
        <v>61.090610492955854</v>
      </c>
      <c r="H2" s="105">
        <f>+'$ County by County'!H2/'$ County by County'!$L2</f>
        <v>13.222208974511833</v>
      </c>
      <c r="I2" s="105">
        <f>+'$ County by County'!I2/'$ County by County'!$L2</f>
        <v>219.42769506505695</v>
      </c>
      <c r="J2" s="105">
        <f>+'$ County by County'!J2/'$ County by County'!$L2</f>
        <v>67.840128767744986</v>
      </c>
      <c r="K2" s="105">
        <f>+'$ County by County'!K2/'$ County by County'!$L2</f>
        <v>1347.0279073702995</v>
      </c>
    </row>
    <row r="3" spans="1:11">
      <c r="A3" s="1" t="s">
        <v>28</v>
      </c>
      <c r="B3" s="105">
        <f>+'$ County by County'!B3/'$ County by County'!$L3</f>
        <v>135.77602883306977</v>
      </c>
      <c r="C3" s="105">
        <f>+'$ County by County'!C3/'$ County by County'!$L3</f>
        <v>540.88827185465777</v>
      </c>
      <c r="D3" s="105">
        <f>+'$ County by County'!D3/'$ County by County'!$L3</f>
        <v>37.400242727373026</v>
      </c>
      <c r="E3" s="105">
        <f>+'$ County by County'!E3/'$ County by County'!$L3</f>
        <v>153.12132690963921</v>
      </c>
      <c r="F3" s="105">
        <f>+'$ County by County'!F3/'$ County by County'!$L3</f>
        <v>16.78912140046339</v>
      </c>
      <c r="G3" s="105">
        <f>+'$ County by County'!G3/'$ County by County'!$L3</f>
        <v>32.642161009157441</v>
      </c>
      <c r="H3" s="105">
        <f>+'$ County by County'!H3/'$ County by County'!$L3</f>
        <v>19.94612187856276</v>
      </c>
      <c r="I3" s="105">
        <f>+'$ County by County'!I3/'$ County by County'!$L3</f>
        <v>280.52370269574493</v>
      </c>
      <c r="J3" s="105">
        <f>+'$ County by County'!J3/'$ County by County'!$L3</f>
        <v>41.194623220918686</v>
      </c>
      <c r="K3" s="105">
        <f>+'$ County by County'!K3/'$ County by County'!$L3</f>
        <v>1258.281600529587</v>
      </c>
    </row>
    <row r="4" spans="1:11">
      <c r="A4" s="1" t="s">
        <v>29</v>
      </c>
      <c r="B4" s="105">
        <f>+'$ County by County'!B4/'$ County by County'!$L4</f>
        <v>159.57630578235097</v>
      </c>
      <c r="C4" s="105">
        <f>+'$ County by County'!C4/'$ County by County'!$L4</f>
        <v>419.83120456324798</v>
      </c>
      <c r="D4" s="105">
        <f>+'$ County by County'!D4/'$ County by County'!$L4</f>
        <v>253.67125601163181</v>
      </c>
      <c r="E4" s="105">
        <f>+'$ County by County'!E4/'$ County by County'!$L4</f>
        <v>196.3939939604071</v>
      </c>
      <c r="F4" s="105">
        <f>+'$ County by County'!F4/'$ County by County'!$L4</f>
        <v>298.15400961861087</v>
      </c>
      <c r="G4" s="105">
        <f>+'$ County by County'!G4/'$ County by County'!$L4</f>
        <v>35.964925623532046</v>
      </c>
      <c r="H4" s="105">
        <f>+'$ County by County'!H4/'$ County by County'!$L4</f>
        <v>36.060038027066327</v>
      </c>
      <c r="I4" s="105">
        <f>+'$ County by County'!I4/'$ County by County'!$L4</f>
        <v>78.126926518286538</v>
      </c>
      <c r="J4" s="105">
        <f>+'$ County by County'!J4/'$ County by County'!$L4</f>
        <v>45.176300190135329</v>
      </c>
      <c r="K4" s="105">
        <f>+'$ County by County'!K4/'$ County by County'!$L4</f>
        <v>1522.9549602952691</v>
      </c>
    </row>
    <row r="5" spans="1:11">
      <c r="A5" s="1" t="s">
        <v>30</v>
      </c>
      <c r="B5" s="105">
        <f>+'$ County by County'!B5/'$ County by County'!$L5</f>
        <v>182.51349395846898</v>
      </c>
      <c r="C5" s="105">
        <f>+'$ County by County'!C5/'$ County by County'!$L5</f>
        <v>411.44569857463279</v>
      </c>
      <c r="D5" s="105">
        <f>+'$ County by County'!D5/'$ County by County'!$L5</f>
        <v>54.855401201070833</v>
      </c>
      <c r="E5" s="105">
        <f>+'$ County by County'!E5/'$ County by County'!$L5</f>
        <v>136.65744157441574</v>
      </c>
      <c r="F5" s="105">
        <f>+'$ County by County'!F5/'$ County by County'!$L5</f>
        <v>48.113161131611314</v>
      </c>
      <c r="G5" s="105">
        <f>+'$ County by County'!G5/'$ County by County'!$L5</f>
        <v>33.753274003328272</v>
      </c>
      <c r="H5" s="105">
        <f>+'$ County by County'!H5/'$ County by County'!$L5</f>
        <v>33.463967874972866</v>
      </c>
      <c r="I5" s="105">
        <f>+'$ County by County'!I5/'$ County by County'!$L5</f>
        <v>428.79802474495335</v>
      </c>
      <c r="J5" s="105">
        <f>+'$ County by County'!J5/'$ County by County'!$L5</f>
        <v>69.81148252658997</v>
      </c>
      <c r="K5" s="105">
        <f>+'$ County by County'!K5/'$ County by County'!$L5</f>
        <v>1399.4119455900441</v>
      </c>
    </row>
    <row r="6" spans="1:11">
      <c r="A6" s="1" t="s">
        <v>31</v>
      </c>
      <c r="B6" s="105">
        <f>+'$ County by County'!B6/'$ County by County'!$L6</f>
        <v>263.46767360151318</v>
      </c>
      <c r="C6" s="105">
        <f>+'$ County by County'!C6/'$ County by County'!$L6</f>
        <v>330.09537195915931</v>
      </c>
      <c r="D6" s="105">
        <f>+'$ County by County'!D6/'$ County by County'!$L6</f>
        <v>173.69501278661221</v>
      </c>
      <c r="E6" s="105">
        <f>+'$ County by County'!E6/'$ County by County'!$L6</f>
        <v>103.24789338173296</v>
      </c>
      <c r="F6" s="105">
        <f>+'$ County by County'!F6/'$ County by County'!$L6</f>
        <v>43.379086978517449</v>
      </c>
      <c r="G6" s="105">
        <f>+'$ County by County'!G6/'$ County by County'!$L6</f>
        <v>67.094467943067855</v>
      </c>
      <c r="H6" s="105">
        <f>+'$ County by County'!H6/'$ County by County'!$L6</f>
        <v>90.837228425742907</v>
      </c>
      <c r="I6" s="105">
        <f>+'$ County by County'!I6/'$ County by County'!$L6</f>
        <v>173.58404654987473</v>
      </c>
      <c r="J6" s="105">
        <f>+'$ County by County'!J6/'$ County by County'!$L6</f>
        <v>43.145244093037164</v>
      </c>
      <c r="K6" s="105">
        <f>+'$ County by County'!K6/'$ County by County'!$L6</f>
        <v>1288.5460257192578</v>
      </c>
    </row>
    <row r="7" spans="1:11">
      <c r="A7" s="1" t="s">
        <v>32</v>
      </c>
      <c r="B7" s="105">
        <f>+'$ County by County'!B7/'$ County by County'!$L7</f>
        <v>239.26743757904342</v>
      </c>
      <c r="C7" s="105">
        <f>+'$ County by County'!C7/'$ County by County'!$L7</f>
        <v>468.43385966691034</v>
      </c>
      <c r="D7" s="105">
        <f>+'$ County by County'!D7/'$ County by County'!$L7</f>
        <v>83.544560478556221</v>
      </c>
      <c r="E7" s="105">
        <f>+'$ County by County'!E7/'$ County by County'!$L7</f>
        <v>319.88185509906776</v>
      </c>
      <c r="F7" s="105">
        <f>+'$ County by County'!F7/'$ County by County'!$L7</f>
        <v>8.6538204987273009</v>
      </c>
      <c r="G7" s="105">
        <f>+'$ County by County'!G7/'$ County by County'!$L7</f>
        <v>88.90056937944577</v>
      </c>
      <c r="H7" s="105">
        <f>+'$ County by County'!H7/'$ County by County'!$L7</f>
        <v>98.709691190360573</v>
      </c>
      <c r="I7" s="105">
        <f>+'$ County by County'!I7/'$ County by County'!$L7</f>
        <v>261.86278328895338</v>
      </c>
      <c r="J7" s="105">
        <f>+'$ County by County'!J7/'$ County by County'!$L7</f>
        <v>33.874074825103925</v>
      </c>
      <c r="K7" s="105">
        <f>+'$ County by County'!K7/'$ County by County'!$L7</f>
        <v>1603.1286520061687</v>
      </c>
    </row>
    <row r="8" spans="1:11">
      <c r="A8" s="1" t="s">
        <v>33</v>
      </c>
      <c r="B8" s="105">
        <f>+'$ County by County'!B8/'$ County by County'!$L8</f>
        <v>202.87947470168655</v>
      </c>
      <c r="C8" s="105">
        <f>+'$ County by County'!C8/'$ County by County'!$L8</f>
        <v>222.62075861609227</v>
      </c>
      <c r="D8" s="105">
        <f>+'$ County by County'!D8/'$ County by County'!$L8</f>
        <v>13.841210585960935</v>
      </c>
      <c r="E8" s="105">
        <f>+'$ County by County'!E8/'$ County by County'!$L8</f>
        <v>561.74695020331978</v>
      </c>
      <c r="F8" s="105">
        <f>+'$ County by County'!F8/'$ County by County'!$L8</f>
        <v>53.928338110792616</v>
      </c>
      <c r="G8" s="105">
        <f>+'$ County by County'!G8/'$ County by County'!$L8</f>
        <v>25.534097726818214</v>
      </c>
      <c r="H8" s="105">
        <f>+'$ County by County'!H8/'$ County by County'!$L8</f>
        <v>47.700753283114459</v>
      </c>
      <c r="I8" s="105">
        <f>+'$ County by County'!I8/'$ County by County'!$L8</f>
        <v>41.498766748883405</v>
      </c>
      <c r="J8" s="105">
        <f>+'$ County by County'!J8/'$ County by County'!$L8</f>
        <v>39.563962402506498</v>
      </c>
      <c r="K8" s="105">
        <f>+'$ County by County'!K8/'$ County by County'!$L8</f>
        <v>1209.3143123791747</v>
      </c>
    </row>
    <row r="9" spans="1:11">
      <c r="A9" s="1" t="s">
        <v>34</v>
      </c>
      <c r="B9" s="105">
        <f>+'$ County by County'!B9/'$ County by County'!$L9</f>
        <v>470.64114173228347</v>
      </c>
      <c r="C9" s="105">
        <f>+'$ County by County'!C9/'$ County by County'!$L9</f>
        <v>755.3905280222325</v>
      </c>
      <c r="D9" s="105">
        <f>+'$ County by County'!D9/'$ County by County'!$L9</f>
        <v>554.5357457156091</v>
      </c>
      <c r="E9" s="105">
        <f>+'$ County by County'!E9/'$ County by County'!$L9</f>
        <v>512.91897869383979</v>
      </c>
      <c r="F9" s="105">
        <f>+'$ County by County'!F9/'$ County by County'!$L9</f>
        <v>20.22166512274201</v>
      </c>
      <c r="G9" s="105">
        <f>+'$ County by County'!G9/'$ County by County'!$L9</f>
        <v>90.193978693839739</v>
      </c>
      <c r="H9" s="105">
        <f>+'$ County by County'!H9/'$ County by County'!$L9</f>
        <v>167.39687355257064</v>
      </c>
      <c r="I9" s="105">
        <f>+'$ County by County'!I9/'$ County by County'!$L9</f>
        <v>572.98956113941642</v>
      </c>
      <c r="J9" s="105">
        <f>+'$ County by County'!J9/'$ County by County'!$L9</f>
        <v>41.154620194534509</v>
      </c>
      <c r="K9" s="105">
        <f>+'$ County by County'!K9/'$ County by County'!$L9</f>
        <v>3185.4430928670681</v>
      </c>
    </row>
    <row r="10" spans="1:11">
      <c r="A10" s="1" t="s">
        <v>35</v>
      </c>
      <c r="B10" s="105">
        <f>+'$ County by County'!B10/'$ County by County'!$L10</f>
        <v>253.62921676483472</v>
      </c>
      <c r="C10" s="105">
        <f>+'$ County by County'!C10/'$ County by County'!$L10</f>
        <v>492.289302577868</v>
      </c>
      <c r="D10" s="105">
        <f>+'$ County by County'!D10/'$ County by County'!$L10</f>
        <v>172.60532263336137</v>
      </c>
      <c r="E10" s="105">
        <f>+'$ County by County'!E10/'$ County by County'!$L10</f>
        <v>160.09986717755788</v>
      </c>
      <c r="F10" s="105">
        <f>+'$ County by County'!F10/'$ County by County'!$L10</f>
        <v>13.267974492527868</v>
      </c>
      <c r="G10" s="105">
        <f>+'$ County by County'!G10/'$ County by County'!$L10</f>
        <v>66.698110583375637</v>
      </c>
      <c r="H10" s="105">
        <f>+'$ County by County'!H10/'$ County by County'!$L10</f>
        <v>29.139449656122</v>
      </c>
      <c r="I10" s="105">
        <f>+'$ County by County'!I10/'$ County by County'!$L10</f>
        <v>129.9417111146654</v>
      </c>
      <c r="J10" s="105">
        <f>+'$ County by County'!J10/'$ County by County'!$L10</f>
        <v>21.441818902511109</v>
      </c>
      <c r="K10" s="105">
        <f>+'$ County by County'!K10/'$ County by County'!$L10</f>
        <v>1339.1127739028241</v>
      </c>
    </row>
    <row r="11" spans="1:11">
      <c r="A11" s="1" t="s">
        <v>36</v>
      </c>
      <c r="B11" s="105">
        <f>+'$ County by County'!B11/'$ County by County'!$L11</f>
        <v>226.0434046674882</v>
      </c>
      <c r="C11" s="105">
        <f>+'$ County by County'!C11/'$ County by County'!$L11</f>
        <v>350.53399440898784</v>
      </c>
      <c r="D11" s="105">
        <f>+'$ County by County'!D11/'$ County by County'!$L11</f>
        <v>90.875276313959787</v>
      </c>
      <c r="E11" s="105">
        <f>+'$ County by County'!E11/'$ County by County'!$L11</f>
        <v>168.33915770394486</v>
      </c>
      <c r="F11" s="105">
        <f>+'$ County by County'!F11/'$ County by County'!$L11</f>
        <v>7.3207879203448591</v>
      </c>
      <c r="G11" s="105">
        <f>+'$ County by County'!G11/'$ County by County'!$L11</f>
        <v>29.369984991536761</v>
      </c>
      <c r="H11" s="105">
        <f>+'$ County by County'!H11/'$ County by County'!$L11</f>
        <v>26.346877712192338</v>
      </c>
      <c r="I11" s="105">
        <f>+'$ County by County'!I11/'$ County by County'!$L11</f>
        <v>146.26527099146963</v>
      </c>
      <c r="J11" s="105">
        <f>+'$ County by County'!J11/'$ County by County'!$L11</f>
        <v>28.645411869632557</v>
      </c>
      <c r="K11" s="105">
        <f>+'$ County by County'!K11/'$ County by County'!$L11</f>
        <v>1073.7401665795569</v>
      </c>
    </row>
    <row r="12" spans="1:11">
      <c r="A12" s="1" t="s">
        <v>37</v>
      </c>
      <c r="B12" s="105">
        <f>+'$ County by County'!B12/'$ County by County'!$L12</f>
        <v>567.82538674574096</v>
      </c>
      <c r="C12" s="105">
        <f>+'$ County by County'!C12/'$ County by County'!$L12</f>
        <v>669.20283939911042</v>
      </c>
      <c r="D12" s="105">
        <f>+'$ County by County'!D12/'$ County by County'!$L12</f>
        <v>458.76135619772288</v>
      </c>
      <c r="E12" s="105">
        <f>+'$ County by County'!E12/'$ County by County'!$L12</f>
        <v>279.72446638878785</v>
      </c>
      <c r="F12" s="105">
        <f>+'$ County by County'!F12/'$ County by County'!$L12</f>
        <v>24.233890955884409</v>
      </c>
      <c r="G12" s="105">
        <f>+'$ County by County'!G12/'$ County by County'!$L12</f>
        <v>42.323319439393515</v>
      </c>
      <c r="H12" s="105">
        <f>+'$ County by County'!H12/'$ County by County'!$L12</f>
        <v>141.9343525330797</v>
      </c>
      <c r="I12" s="105">
        <f>+'$ County by County'!I12/'$ County by County'!$L12</f>
        <v>562.48857806249475</v>
      </c>
      <c r="J12" s="105">
        <f>+'$ County by County'!J12/'$ County by County'!$L12</f>
        <v>25.595328279296165</v>
      </c>
      <c r="K12" s="105">
        <f>+'$ County by County'!K12/'$ County by County'!$L12</f>
        <v>2772.0895180015104</v>
      </c>
    </row>
    <row r="13" spans="1:11">
      <c r="A13" s="1" t="s">
        <v>38</v>
      </c>
      <c r="B13" s="105">
        <f>+'$ County by County'!B13/'$ County by County'!$L13</f>
        <v>145.91671380705802</v>
      </c>
      <c r="C13" s="105">
        <f>+'$ County by County'!C13/'$ County by County'!$L13</f>
        <v>399.72227782370942</v>
      </c>
      <c r="D13" s="105">
        <f>+'$ County by County'!D13/'$ County by County'!$L13</f>
        <v>114.43604136750649</v>
      </c>
      <c r="E13" s="105">
        <f>+'$ County by County'!E13/'$ County by County'!$L13</f>
        <v>166.51240880147367</v>
      </c>
      <c r="F13" s="105">
        <f>+'$ County by County'!F13/'$ County by County'!$L13</f>
        <v>32.331143118228098</v>
      </c>
      <c r="G13" s="105">
        <f>+'$ County by County'!G13/'$ County by County'!$L13</f>
        <v>38.431805984653991</v>
      </c>
      <c r="H13" s="105">
        <f>+'$ County by County'!H13/'$ County by County'!$L13</f>
        <v>43.983130992268975</v>
      </c>
      <c r="I13" s="105">
        <f>+'$ County by County'!I13/'$ County by County'!$L13</f>
        <v>500.66079224866917</v>
      </c>
      <c r="J13" s="105">
        <f>+'$ County by County'!J13/'$ County by County'!$L13</f>
        <v>32.326226012793178</v>
      </c>
      <c r="K13" s="105">
        <f>+'$ County by County'!K13/'$ County by County'!$L13</f>
        <v>1474.3205401563609</v>
      </c>
    </row>
    <row r="14" spans="1:11">
      <c r="A14" s="1" t="s">
        <v>39</v>
      </c>
      <c r="B14" s="105">
        <f>+'$ County by County'!B14/'$ County by County'!$L14</f>
        <v>292.88821200976952</v>
      </c>
      <c r="C14" s="105">
        <f>+'$ County by County'!C14/'$ County by County'!$L14</f>
        <v>475.13247803262118</v>
      </c>
      <c r="D14" s="105">
        <f>+'$ County by County'!D14/'$ County by County'!$L14</f>
        <v>238.21563122876955</v>
      </c>
      <c r="E14" s="105">
        <f>+'$ County by County'!E14/'$ County by County'!$L14</f>
        <v>104.66317621627691</v>
      </c>
      <c r="F14" s="105">
        <f>+'$ County by County'!F14/'$ County by County'!$L14</f>
        <v>22.549198506498975</v>
      </c>
      <c r="G14" s="105">
        <f>+'$ County by County'!G14/'$ County by County'!$L14</f>
        <v>45.590157491367449</v>
      </c>
      <c r="H14" s="105">
        <f>+'$ County by County'!H14/'$ County by County'!$L14</f>
        <v>33.65214339855703</v>
      </c>
      <c r="I14" s="105">
        <f>+'$ County by County'!I14/'$ County by County'!$L14</f>
        <v>216.82417674967013</v>
      </c>
      <c r="J14" s="105">
        <f>+'$ County by County'!J14/'$ County by County'!$L14</f>
        <v>31.270121557508212</v>
      </c>
      <c r="K14" s="105">
        <f>+'$ County by County'!K14/'$ County by County'!$L14</f>
        <v>1460.785295191039</v>
      </c>
    </row>
    <row r="15" spans="1:11">
      <c r="A15" s="1" t="s">
        <v>40</v>
      </c>
      <c r="B15" s="105">
        <f>+'$ County by County'!B15/'$ County by County'!$L15</f>
        <v>257.94427836900633</v>
      </c>
      <c r="C15" s="105">
        <f>+'$ County by County'!C15/'$ County by County'!$L15</f>
        <v>613.83797680258283</v>
      </c>
      <c r="D15" s="105">
        <f>+'$ County by County'!D15/'$ County by County'!$L15</f>
        <v>127.00310893220136</v>
      </c>
      <c r="E15" s="105">
        <f>+'$ County by County'!E15/'$ County by County'!$L15</f>
        <v>466.94397943321775</v>
      </c>
      <c r="F15" s="105">
        <f>+'$ County by County'!F15/'$ County by County'!$L15</f>
        <v>69.868707401650127</v>
      </c>
      <c r="G15" s="105">
        <f>+'$ County by County'!G15/'$ County by County'!$L15</f>
        <v>52.317768743273945</v>
      </c>
      <c r="H15" s="105">
        <f>+'$ County by County'!H15/'$ County by County'!$L15</f>
        <v>32.497608513691262</v>
      </c>
      <c r="I15" s="105">
        <f>+'$ County by County'!I15/'$ County by County'!$L15</f>
        <v>67.257742436924545</v>
      </c>
      <c r="J15" s="105">
        <f>+'$ County by County'!J15/'$ County by County'!$L15</f>
        <v>39.243333731914383</v>
      </c>
      <c r="K15" s="105">
        <f>+'$ County by County'!K15/'$ County by County'!$L15</f>
        <v>1726.9145043644626</v>
      </c>
    </row>
    <row r="16" spans="1:11">
      <c r="A16" s="1" t="s">
        <v>41</v>
      </c>
      <c r="B16" s="105">
        <f>+'$ County by County'!B16/'$ County by County'!$L16</f>
        <v>1144.2450985310804</v>
      </c>
      <c r="C16" s="105">
        <f>+'$ County by County'!C16/'$ County by County'!$L16</f>
        <v>762.86735958480415</v>
      </c>
      <c r="D16" s="105">
        <f>+'$ County by County'!D16/'$ County by County'!$L16</f>
        <v>1813.3706809591263</v>
      </c>
      <c r="E16" s="105">
        <f>+'$ County by County'!E16/'$ County by County'!$L16</f>
        <v>459.56038304417859</v>
      </c>
      <c r="F16" s="105">
        <f>+'$ County by County'!F16/'$ County by County'!$L16</f>
        <v>69.820034137088484</v>
      </c>
      <c r="G16" s="105">
        <f>+'$ County by County'!G16/'$ County by County'!$L16</f>
        <v>119.96742672748292</v>
      </c>
      <c r="H16" s="105">
        <f>+'$ County by County'!H16/'$ County by County'!$L16</f>
        <v>161.76448077573812</v>
      </c>
      <c r="I16" s="105">
        <f>+'$ County by County'!I16/'$ County by County'!$L16</f>
        <v>562.26908415891785</v>
      </c>
      <c r="J16" s="105">
        <f>+'$ County by County'!J16/'$ County by County'!$L16</f>
        <v>35.620385542014347</v>
      </c>
      <c r="K16" s="105">
        <f>+'$ County by County'!K16/'$ County by County'!$L16</f>
        <v>5129.4849334604314</v>
      </c>
    </row>
    <row r="17" spans="1:11">
      <c r="A17" s="1" t="s">
        <v>42</v>
      </c>
      <c r="B17" s="105">
        <f>+'$ County by County'!B17/'$ County by County'!$L17</f>
        <v>352.54607969213197</v>
      </c>
      <c r="C17" s="105">
        <f>+'$ County by County'!C17/'$ County by County'!$L17</f>
        <v>493.9888187222582</v>
      </c>
      <c r="D17" s="105">
        <f>+'$ County by County'!D17/'$ County by County'!$L17</f>
        <v>44.662152459785375</v>
      </c>
      <c r="E17" s="105">
        <f>+'$ County by County'!E17/'$ County by County'!$L17</f>
        <v>186.783477619894</v>
      </c>
      <c r="F17" s="105">
        <f>+'$ County by County'!F17/'$ County by County'!$L17</f>
        <v>75.155893305592869</v>
      </c>
      <c r="G17" s="105">
        <f>+'$ County by County'!G17/'$ County by County'!$L17</f>
        <v>7.8154482881859462</v>
      </c>
      <c r="H17" s="105">
        <f>+'$ County by County'!H17/'$ County by County'!$L17</f>
        <v>53.24438303534675</v>
      </c>
      <c r="I17" s="105">
        <f>+'$ County by County'!I17/'$ County by County'!$L17</f>
        <v>91.471773974810219</v>
      </c>
      <c r="J17" s="105">
        <f>+'$ County by County'!J17/'$ County by County'!$L17</f>
        <v>47.488293802113084</v>
      </c>
      <c r="K17" s="105">
        <f>+'$ County by County'!K17/'$ County by County'!$L17</f>
        <v>1353.1563209001183</v>
      </c>
    </row>
    <row r="18" spans="1:11">
      <c r="A18" s="1" t="s">
        <v>43</v>
      </c>
      <c r="B18" s="105">
        <f>+'$ County by County'!B18/'$ County by County'!$L18</f>
        <v>293.73389313122283</v>
      </c>
      <c r="C18" s="105">
        <f>+'$ County by County'!C18/'$ County by County'!$L18</f>
        <v>430.85288663617257</v>
      </c>
      <c r="D18" s="105">
        <f>+'$ County by County'!D18/'$ County by County'!$L18</f>
        <v>51.559962722405544</v>
      </c>
      <c r="E18" s="105">
        <f>+'$ County by County'!E18/'$ County by County'!$L18</f>
        <v>151.6431621290071</v>
      </c>
      <c r="F18" s="105">
        <f>+'$ County by County'!F18/'$ County by County'!$L18</f>
        <v>23.951225310725867</v>
      </c>
      <c r="G18" s="105">
        <f>+'$ County by County'!G18/'$ County by County'!$L18</f>
        <v>42.652414960487654</v>
      </c>
      <c r="H18" s="105">
        <f>+'$ County by County'!H18/'$ County by County'!$L18</f>
        <v>40.805138982664019</v>
      </c>
      <c r="I18" s="105">
        <f>+'$ County by County'!I18/'$ County by County'!$L18</f>
        <v>105.72748366727845</v>
      </c>
      <c r="J18" s="105">
        <f>+'$ County by County'!J18/'$ County by County'!$L18</f>
        <v>38.032351626615444</v>
      </c>
      <c r="K18" s="105">
        <f>+'$ County by County'!K18/'$ County by County'!$L18</f>
        <v>1178.9585191665794</v>
      </c>
    </row>
    <row r="19" spans="1:11">
      <c r="A19" s="1" t="s">
        <v>44</v>
      </c>
      <c r="B19" s="105">
        <f>+'$ County by County'!B19/'$ County by County'!$L19</f>
        <v>419.49486062001478</v>
      </c>
      <c r="C19" s="105">
        <f>+'$ County by County'!C19/'$ County by County'!$L19</f>
        <v>560.06627744428908</v>
      </c>
      <c r="D19" s="105">
        <f>+'$ County by County'!D19/'$ County by County'!$L19</f>
        <v>210.67099745086753</v>
      </c>
      <c r="E19" s="105">
        <f>+'$ County by County'!E19/'$ County by County'!$L19</f>
        <v>405.88249321601842</v>
      </c>
      <c r="F19" s="105">
        <f>+'$ County by County'!F19/'$ County by County'!$L19</f>
        <v>130.58745168982813</v>
      </c>
      <c r="G19" s="105">
        <f>+'$ County by County'!G19/'$ County by County'!$L19</f>
        <v>755.78028122687283</v>
      </c>
      <c r="H19" s="105">
        <f>+'$ County by County'!H19/'$ County by County'!$L19</f>
        <v>68.585889318312638</v>
      </c>
      <c r="I19" s="105">
        <f>+'$ County by County'!I19/'$ County by County'!$L19</f>
        <v>252.35276704218404</v>
      </c>
      <c r="J19" s="105">
        <f>+'$ County by County'!J19/'$ County by County'!$L19</f>
        <v>112.40078940876573</v>
      </c>
      <c r="K19" s="105">
        <f>+'$ County by County'!K19/'$ County by County'!$L19</f>
        <v>2915.8218074171532</v>
      </c>
    </row>
    <row r="20" spans="1:11">
      <c r="A20" s="1" t="s">
        <v>45</v>
      </c>
      <c r="B20" s="105">
        <f>+'$ County by County'!B20/'$ County by County'!$L20</f>
        <v>174.76657066489858</v>
      </c>
      <c r="C20" s="105">
        <f>+'$ County by County'!C20/'$ County by County'!$L20</f>
        <v>269.40561092348173</v>
      </c>
      <c r="D20" s="105">
        <f>+'$ County by County'!D20/'$ County by County'!$L20</f>
        <v>8.7222302799245792</v>
      </c>
      <c r="E20" s="105">
        <f>+'$ County by County'!E20/'$ County by County'!$L20</f>
        <v>214.11567867724759</v>
      </c>
      <c r="F20" s="105">
        <f>+'$ County by County'!F20/'$ County by County'!$L20</f>
        <v>18.577025879037773</v>
      </c>
      <c r="G20" s="105">
        <f>+'$ County by County'!G20/'$ County by County'!$L20</f>
        <v>76.827652653171171</v>
      </c>
      <c r="H20" s="105">
        <f>+'$ County by County'!H20/'$ County by County'!$L20</f>
        <v>31.838053995814601</v>
      </c>
      <c r="I20" s="105">
        <f>+'$ County by County'!I20/'$ County by County'!$L20</f>
        <v>408.13702007749208</v>
      </c>
      <c r="J20" s="105">
        <f>+'$ County by County'!J20/'$ County by County'!$L20</f>
        <v>33.483330916022624</v>
      </c>
      <c r="K20" s="105">
        <f>+'$ County by County'!K20/'$ County by County'!$L20</f>
        <v>1235.8731740670908</v>
      </c>
    </row>
    <row r="21" spans="1:11">
      <c r="A21" s="1" t="s">
        <v>46</v>
      </c>
      <c r="B21" s="105">
        <f>+'$ County by County'!B21/'$ County by County'!$L21</f>
        <v>234.03274500696702</v>
      </c>
      <c r="C21" s="105">
        <f>+'$ County by County'!C21/'$ County by County'!$L21</f>
        <v>478.66389921040411</v>
      </c>
      <c r="D21" s="105">
        <f>+'$ County by County'!D21/'$ County by County'!$L21</f>
        <v>66.472828611240132</v>
      </c>
      <c r="E21" s="105">
        <f>+'$ County by County'!E21/'$ County by County'!$L21</f>
        <v>290.67179516953087</v>
      </c>
      <c r="F21" s="105">
        <f>+'$ County by County'!F21/'$ County by County'!$L21</f>
        <v>26.503135160241523</v>
      </c>
      <c r="G21" s="105">
        <f>+'$ County by County'!G21/'$ County by County'!$L21</f>
        <v>37.323850441244772</v>
      </c>
      <c r="H21" s="105">
        <f>+'$ County by County'!H21/'$ County by County'!$L21</f>
        <v>33.686135624709706</v>
      </c>
      <c r="I21" s="105">
        <f>+'$ County by County'!I21/'$ County by County'!$L21</f>
        <v>32.019681839294009</v>
      </c>
      <c r="J21" s="105">
        <f>+'$ County by County'!J21/'$ County by County'!$L21</f>
        <v>42.281119368323267</v>
      </c>
      <c r="K21" s="105">
        <f>+'$ County by County'!K21/'$ County by County'!$L21</f>
        <v>1241.6551904319554</v>
      </c>
    </row>
    <row r="22" spans="1:11">
      <c r="A22" s="1" t="s">
        <v>47</v>
      </c>
      <c r="B22" s="105">
        <f>+'$ County by County'!B22/'$ County by County'!$L22</f>
        <v>339.41338733093909</v>
      </c>
      <c r="C22" s="105">
        <f>+'$ County by County'!C22/'$ County by County'!$L22</f>
        <v>1010.413616566058</v>
      </c>
      <c r="D22" s="105">
        <f>+'$ County by County'!D22/'$ County by County'!$L22</f>
        <v>96.947275922671352</v>
      </c>
      <c r="E22" s="105">
        <f>+'$ County by County'!E22/'$ County by County'!$L22</f>
        <v>112.99449835714832</v>
      </c>
      <c r="F22" s="105">
        <f>+'$ County by County'!F22/'$ County by County'!$L22</f>
        <v>202.95759150301825</v>
      </c>
      <c r="G22" s="105">
        <f>+'$ County by County'!G22/'$ County by County'!$L22</f>
        <v>25.321693283411019</v>
      </c>
      <c r="H22" s="105">
        <f>+'$ County by County'!H22/'$ County by County'!$L22</f>
        <v>34.656682203713608</v>
      </c>
      <c r="I22" s="105">
        <f>+'$ County by County'!I22/'$ County by County'!$L22</f>
        <v>165.76289447543363</v>
      </c>
      <c r="J22" s="105">
        <f>+'$ County by County'!J22/'$ County by County'!$L22</f>
        <v>7.9776877817681671</v>
      </c>
      <c r="K22" s="105">
        <f>+'$ County by County'!K22/'$ County by County'!$L22</f>
        <v>1996.4453274241614</v>
      </c>
    </row>
    <row r="23" spans="1:11">
      <c r="A23" s="1" t="s">
        <v>48</v>
      </c>
      <c r="B23" s="105">
        <f>+'$ County by County'!B23/'$ County by County'!$L23</f>
        <v>437.38209486408539</v>
      </c>
      <c r="C23" s="105">
        <f>+'$ County by County'!C23/'$ County by County'!$L23</f>
        <v>495.40989139105358</v>
      </c>
      <c r="D23" s="105">
        <f>+'$ County by County'!D23/'$ County by County'!$L23</f>
        <v>46.101920598883233</v>
      </c>
      <c r="E23" s="105">
        <f>+'$ County by County'!E23/'$ County by County'!$L23</f>
        <v>340.88353684727252</v>
      </c>
      <c r="F23" s="105">
        <f>+'$ County by County'!F23/'$ County by County'!$L23</f>
        <v>117.28244462170952</v>
      </c>
      <c r="G23" s="105">
        <f>+'$ County by County'!G23/'$ County by County'!$L23</f>
        <v>81.497821684972692</v>
      </c>
      <c r="H23" s="105">
        <f>+'$ County by County'!H23/'$ County by County'!$L23</f>
        <v>40.571086703074187</v>
      </c>
      <c r="I23" s="105">
        <f>+'$ County by County'!I23/'$ County by County'!$L23</f>
        <v>296.69135423697611</v>
      </c>
      <c r="J23" s="105">
        <f>+'$ County by County'!J23/'$ County by County'!$L23</f>
        <v>36.379640424618024</v>
      </c>
      <c r="K23" s="105">
        <f>+'$ County by County'!K23/'$ County by County'!$L23</f>
        <v>1892.1997913726452</v>
      </c>
    </row>
    <row r="24" spans="1:11">
      <c r="A24" s="1" t="s">
        <v>49</v>
      </c>
      <c r="B24" s="105">
        <f>+'$ County by County'!B24/'$ County by County'!$L24</f>
        <v>221.84191502421061</v>
      </c>
      <c r="C24" s="105">
        <f>+'$ County by County'!C24/'$ County by County'!$L24</f>
        <v>520.01173020527858</v>
      </c>
      <c r="D24" s="105">
        <f>+'$ County by County'!D24/'$ County by County'!$L24</f>
        <v>81.91372843210803</v>
      </c>
      <c r="E24" s="105">
        <f>+'$ County by County'!E24/'$ County by County'!$L24</f>
        <v>476.28288890404417</v>
      </c>
      <c r="F24" s="105">
        <f>+'$ County by County'!F24/'$ County by County'!$L24</f>
        <v>39.791447861965494</v>
      </c>
      <c r="G24" s="105">
        <f>+'$ County by County'!G24/'$ County by County'!$L24</f>
        <v>49.779240264611609</v>
      </c>
      <c r="H24" s="105">
        <f>+'$ County by County'!H24/'$ County by County'!$L24</f>
        <v>66.9720384641615</v>
      </c>
      <c r="I24" s="105">
        <f>+'$ County by County'!I24/'$ County by County'!$L24</f>
        <v>43.474186728500307</v>
      </c>
      <c r="J24" s="105">
        <f>+'$ County by County'!J24/'$ County by County'!$L24</f>
        <v>49.906158357771261</v>
      </c>
      <c r="K24" s="105">
        <f>+'$ County by County'!K24/'$ County by County'!$L24</f>
        <v>1549.9733342426516</v>
      </c>
    </row>
    <row r="25" spans="1:11">
      <c r="A25" s="1" t="s">
        <v>50</v>
      </c>
      <c r="B25" s="105">
        <f>+'$ County by County'!B25/'$ County by County'!$L25</f>
        <v>570.21176985342379</v>
      </c>
      <c r="C25" s="105">
        <f>+'$ County by County'!C25/'$ County by County'!$L25</f>
        <v>596.7399183256764</v>
      </c>
      <c r="D25" s="105">
        <f>+'$ County by County'!D25/'$ County by County'!$L25</f>
        <v>168.39349522351054</v>
      </c>
      <c r="E25" s="105">
        <f>+'$ County by County'!E25/'$ County by County'!$L25</f>
        <v>156.23361044264567</v>
      </c>
      <c r="F25" s="105">
        <f>+'$ County by County'!F25/'$ County by County'!$L25</f>
        <v>20.866841683074455</v>
      </c>
      <c r="G25" s="105">
        <f>+'$ County by County'!G25/'$ County by County'!$L25</f>
        <v>35.800262524611682</v>
      </c>
      <c r="H25" s="105">
        <f>+'$ County by County'!H25/'$ County by County'!$L25</f>
        <v>44.380733610442647</v>
      </c>
      <c r="I25" s="105">
        <f>+'$ County by County'!I25/'$ County by County'!$L25</f>
        <v>89.842922774010063</v>
      </c>
      <c r="J25" s="105">
        <f>+'$ County by County'!J25/'$ County by County'!$L25</f>
        <v>0.38853642528987092</v>
      </c>
      <c r="K25" s="105">
        <f>+'$ County by County'!K25/'$ County by County'!$L25</f>
        <v>1682.858090862685</v>
      </c>
    </row>
    <row r="26" spans="1:11">
      <c r="A26" s="1" t="s">
        <v>51</v>
      </c>
      <c r="B26" s="105">
        <f>+'$ County by County'!B26/'$ County by County'!$L26</f>
        <v>318.3018152955936</v>
      </c>
      <c r="C26" s="105">
        <f>+'$ County by County'!C26/'$ County by County'!$L26</f>
        <v>557.95452799754207</v>
      </c>
      <c r="D26" s="105">
        <f>+'$ County by County'!D26/'$ County by County'!$L26</f>
        <v>153.37865171416135</v>
      </c>
      <c r="E26" s="105">
        <f>+'$ County by County'!E26/'$ County by County'!$L26</f>
        <v>289.99359909875312</v>
      </c>
      <c r="F26" s="105">
        <f>+'$ County by County'!F26/'$ County by County'!$L26</f>
        <v>19.496069846634406</v>
      </c>
      <c r="G26" s="105">
        <f>+'$ County by County'!G26/'$ County by County'!$L26</f>
        <v>28.726707120362548</v>
      </c>
      <c r="H26" s="105">
        <f>+'$ County by County'!H26/'$ County by County'!$L26</f>
        <v>27.676549658191874</v>
      </c>
      <c r="I26" s="105">
        <f>+'$ County by County'!I26/'$ County by County'!$L26</f>
        <v>446.32721407174131</v>
      </c>
      <c r="J26" s="105">
        <f>+'$ County by County'!J26/'$ County by County'!$L26</f>
        <v>35.403538418209287</v>
      </c>
      <c r="K26" s="105">
        <f>+'$ County by County'!K26/'$ County by County'!$L26</f>
        <v>1877.2586732211896</v>
      </c>
    </row>
    <row r="27" spans="1:11">
      <c r="A27" s="1" t="s">
        <v>52</v>
      </c>
      <c r="B27" s="105">
        <f>+'$ County by County'!B27/'$ County by County'!$L27</f>
        <v>306.19404339076982</v>
      </c>
      <c r="C27" s="105">
        <f>+'$ County by County'!C27/'$ County by County'!$L27</f>
        <v>475.74144225376892</v>
      </c>
      <c r="D27" s="105">
        <f>+'$ County by County'!D27/'$ County by County'!$L27</f>
        <v>224.13640162303031</v>
      </c>
      <c r="E27" s="105">
        <f>+'$ County by County'!E27/'$ County by County'!$L27</f>
        <v>145.37256023135879</v>
      </c>
      <c r="F27" s="105">
        <f>+'$ County by County'!F27/'$ County by County'!$L27</f>
        <v>18.77709174079898</v>
      </c>
      <c r="G27" s="105">
        <f>+'$ County by County'!G27/'$ County by County'!$L27</f>
        <v>31.61559142740898</v>
      </c>
      <c r="H27" s="105">
        <f>+'$ County by County'!H27/'$ County by County'!$L27</f>
        <v>29.60289088529926</v>
      </c>
      <c r="I27" s="105">
        <f>+'$ County by County'!I27/'$ County by County'!$L27</f>
        <v>85.41984913295434</v>
      </c>
      <c r="J27" s="105">
        <f>+'$ County by County'!J27/'$ County by County'!$L27</f>
        <v>38.751965560088408</v>
      </c>
      <c r="K27" s="105">
        <f>+'$ County by County'!K27/'$ County by County'!$L27</f>
        <v>1355.6118362454779</v>
      </c>
    </row>
    <row r="28" spans="1:11">
      <c r="A28" s="1" t="s">
        <v>53</v>
      </c>
      <c r="B28" s="105">
        <f>+'$ County by County'!B28/'$ County by County'!$L28</f>
        <v>335.42684407370422</v>
      </c>
      <c r="C28" s="105">
        <f>+'$ County by County'!C28/'$ County by County'!$L28</f>
        <v>453.99389061857488</v>
      </c>
      <c r="D28" s="105">
        <f>+'$ County by County'!D28/'$ County by County'!$L28</f>
        <v>156.90709628150151</v>
      </c>
      <c r="E28" s="105">
        <f>+'$ County by County'!E28/'$ County by County'!$L28</f>
        <v>171.7644069787934</v>
      </c>
      <c r="F28" s="105">
        <f>+'$ County by County'!F28/'$ County by County'!$L28</f>
        <v>26.08217313830308</v>
      </c>
      <c r="G28" s="105">
        <f>+'$ County by County'!G28/'$ County by County'!$L28</f>
        <v>36.055522919971018</v>
      </c>
      <c r="H28" s="105">
        <f>+'$ County by County'!H28/'$ County by County'!$L28</f>
        <v>31.522410855900841</v>
      </c>
      <c r="I28" s="105">
        <f>+'$ County by County'!I28/'$ County by County'!$L28</f>
        <v>16.01819107482034</v>
      </c>
      <c r="J28" s="105">
        <f>+'$ County by County'!J28/'$ County by County'!$L28</f>
        <v>40.991599600540447</v>
      </c>
      <c r="K28" s="105">
        <f>+'$ County by County'!K28/'$ County by County'!$L28</f>
        <v>1268.7621355421097</v>
      </c>
    </row>
    <row r="29" spans="1:11">
      <c r="A29" s="1" t="s">
        <v>54</v>
      </c>
      <c r="B29" s="105">
        <f>+'$ County by County'!B29/'$ County by County'!$L29</f>
        <v>414.95508597827018</v>
      </c>
      <c r="C29" s="105">
        <f>+'$ County by County'!C29/'$ County by County'!$L29</f>
        <v>428.90985222960597</v>
      </c>
      <c r="D29" s="105">
        <f>+'$ County by County'!D29/'$ County by County'!$L29</f>
        <v>274.87260150423913</v>
      </c>
      <c r="E29" s="105">
        <f>+'$ County by County'!E29/'$ County by County'!$L29</f>
        <v>90.24424527768393</v>
      </c>
      <c r="F29" s="105">
        <f>+'$ County by County'!F29/'$ County by County'!$L29</f>
        <v>49.935352808884495</v>
      </c>
      <c r="G29" s="105">
        <f>+'$ County by County'!G29/'$ County by County'!$L29</f>
        <v>162.84039535939192</v>
      </c>
      <c r="H29" s="105">
        <f>+'$ County by County'!H29/'$ County by County'!$L29</f>
        <v>69.735162422732657</v>
      </c>
      <c r="I29" s="105">
        <f>+'$ County by County'!I29/'$ County by County'!$L29</f>
        <v>633.83372024400751</v>
      </c>
      <c r="J29" s="105">
        <f>+'$ County by County'!J29/'$ County by County'!$L29</f>
        <v>56.185884599601827</v>
      </c>
      <c r="K29" s="105">
        <f>+'$ County by County'!K29/'$ County by County'!$L29</f>
        <v>2181.5123004244174</v>
      </c>
    </row>
    <row r="30" spans="1:11">
      <c r="A30" s="1" t="s">
        <v>55</v>
      </c>
      <c r="B30" s="105">
        <f>+'$ County by County'!B30/'$ County by County'!$L30</f>
        <v>125.14428500742207</v>
      </c>
      <c r="C30" s="105">
        <f>+'$ County by County'!C30/'$ County by County'!$L30</f>
        <v>323.53993072736267</v>
      </c>
      <c r="D30" s="105">
        <f>+'$ County by County'!D30/'$ County by County'!$L30</f>
        <v>16.245719940623452</v>
      </c>
      <c r="E30" s="105">
        <f>+'$ County by County'!E30/'$ County by County'!$L30</f>
        <v>460.19594260267195</v>
      </c>
      <c r="F30" s="105">
        <f>+'$ County by County'!F30/'$ County by County'!$L30</f>
        <v>25.735428005937656</v>
      </c>
      <c r="G30" s="105">
        <f>+'$ County by County'!G30/'$ County by County'!$L30</f>
        <v>25.187481444829292</v>
      </c>
      <c r="H30" s="105">
        <f>+'$ County by County'!H30/'$ County by County'!$L30</f>
        <v>12.859821870361207</v>
      </c>
      <c r="I30" s="105">
        <f>+'$ County by County'!I30/'$ County by County'!$L30</f>
        <v>71.186937159821866</v>
      </c>
      <c r="J30" s="105">
        <f>+'$ County by County'!J30/'$ County by County'!$L30</f>
        <v>55.043245917862443</v>
      </c>
      <c r="K30" s="105">
        <f>+'$ County by County'!K30/'$ County by County'!$L30</f>
        <v>1115.1387926768925</v>
      </c>
    </row>
    <row r="31" spans="1:11">
      <c r="A31" s="1" t="s">
        <v>56</v>
      </c>
      <c r="B31" s="105">
        <f>+'$ County by County'!B31/'$ County by County'!$L31</f>
        <v>408.1863763912944</v>
      </c>
      <c r="C31" s="105">
        <f>+'$ County by County'!C31/'$ County by County'!$L31</f>
        <v>605.0549133336018</v>
      </c>
      <c r="D31" s="105">
        <f>+'$ County by County'!D31/'$ County by County'!$L31</f>
        <v>373.10334850498782</v>
      </c>
      <c r="E31" s="105">
        <f>+'$ County by County'!E31/'$ County by County'!$L31</f>
        <v>196.79006726547709</v>
      </c>
      <c r="F31" s="105">
        <f>+'$ County by County'!F31/'$ County by County'!$L31</f>
        <v>2.9338421879405487</v>
      </c>
      <c r="G31" s="105">
        <f>+'$ County by County'!G31/'$ County by County'!$L31</f>
        <v>54.489802768491295</v>
      </c>
      <c r="H31" s="105">
        <f>+'$ County by County'!H31/'$ County by County'!$L31</f>
        <v>106.68385225762275</v>
      </c>
      <c r="I31" s="105">
        <f>+'$ County by County'!I31/'$ County by County'!$L31</f>
        <v>97.030799801291607</v>
      </c>
      <c r="J31" s="105">
        <f>+'$ County by County'!J31/'$ County by County'!$L31</f>
        <v>45.347471167143297</v>
      </c>
      <c r="K31" s="105">
        <f>+'$ County by County'!K31/'$ County by County'!$L31</f>
        <v>1889.6204736778507</v>
      </c>
    </row>
    <row r="32" spans="1:11">
      <c r="A32" s="1" t="s">
        <v>57</v>
      </c>
      <c r="B32" s="105">
        <f>+'$ County by County'!B32/'$ County by County'!$L32</f>
        <v>188.37195049387122</v>
      </c>
      <c r="C32" s="105">
        <f>+'$ County by County'!C32/'$ County by County'!$L32</f>
        <v>321.69546590503393</v>
      </c>
      <c r="D32" s="105">
        <f>+'$ County by County'!D32/'$ County by County'!$L32</f>
        <v>32.147863858145904</v>
      </c>
      <c r="E32" s="105">
        <f>+'$ County by County'!E32/'$ County by County'!$L32</f>
        <v>373.42621682732357</v>
      </c>
      <c r="F32" s="105">
        <f>+'$ County by County'!F32/'$ County by County'!$L32</f>
        <v>39.716053790312984</v>
      </c>
      <c r="G32" s="105">
        <f>+'$ County by County'!G32/'$ County by County'!$L32</f>
        <v>25.248383513824429</v>
      </c>
      <c r="H32" s="105">
        <f>+'$ County by County'!H32/'$ County by County'!$L32</f>
        <v>28.669701297155779</v>
      </c>
      <c r="I32" s="105">
        <f>+'$ County by County'!I32/'$ County by County'!$L32</f>
        <v>294.40118608433494</v>
      </c>
      <c r="J32" s="105">
        <f>+'$ County by County'!J32/'$ County by County'!$L32</f>
        <v>23.034471815621405</v>
      </c>
      <c r="K32" s="105">
        <f>+'$ County by County'!K32/'$ County by County'!$L32</f>
        <v>1326.7112935856242</v>
      </c>
    </row>
    <row r="33" spans="1:11">
      <c r="A33" s="1" t="s">
        <v>58</v>
      </c>
      <c r="B33" s="105">
        <f>+'$ County by County'!B33/'$ County by County'!$L33</f>
        <v>265.70741222366712</v>
      </c>
      <c r="C33" s="105">
        <f>+'$ County by County'!C33/'$ County by County'!$L33</f>
        <v>664.6647731161454</v>
      </c>
      <c r="D33" s="105">
        <f>+'$ County by County'!D33/'$ County by County'!$L33</f>
        <v>129.20231332557663</v>
      </c>
      <c r="E33" s="105">
        <f>+'$ County by County'!E33/'$ County by County'!$L33</f>
        <v>158.85291903360482</v>
      </c>
      <c r="F33" s="105">
        <f>+'$ County by County'!F33/'$ County by County'!$L33</f>
        <v>61.332420778865242</v>
      </c>
      <c r="G33" s="105">
        <f>+'$ County by County'!G33/'$ County by County'!$L33</f>
        <v>25.874135924988021</v>
      </c>
      <c r="H33" s="105">
        <f>+'$ County by County'!H33/'$ County by County'!$L33</f>
        <v>110.44439121210047</v>
      </c>
      <c r="I33" s="105">
        <f>+'$ County by County'!I33/'$ County by County'!$L33</f>
        <v>565.0746013277668</v>
      </c>
      <c r="J33" s="105">
        <f>+'$ County by County'!J33/'$ County by County'!$L33</f>
        <v>44.299911025939359</v>
      </c>
      <c r="K33" s="105">
        <f>+'$ County by County'!K33/'$ County by County'!$L33</f>
        <v>2025.4528779686539</v>
      </c>
    </row>
    <row r="34" spans="1:11">
      <c r="A34" s="1" t="s">
        <v>59</v>
      </c>
      <c r="B34" s="105">
        <f>+'$ County by County'!B34/'$ County by County'!$L34</f>
        <v>254.45135039509375</v>
      </c>
      <c r="C34" s="105">
        <f>+'$ County by County'!C34/'$ County by County'!$L34</f>
        <v>381.58320556669418</v>
      </c>
      <c r="D34" s="105">
        <f>+'$ County by County'!D34/'$ County by County'!$L34</f>
        <v>97.582733812949641</v>
      </c>
      <c r="E34" s="105">
        <f>+'$ County by County'!E34/'$ County by County'!$L34</f>
        <v>170.33022762118173</v>
      </c>
      <c r="F34" s="105">
        <f>+'$ County by County'!F34/'$ County by County'!$L34</f>
        <v>60.764476943035739</v>
      </c>
      <c r="G34" s="105">
        <f>+'$ County by County'!G34/'$ County by County'!$L34</f>
        <v>16.854346031371623</v>
      </c>
      <c r="H34" s="105">
        <f>+'$ County by County'!H34/'$ County by County'!$L34</f>
        <v>47.246845146833351</v>
      </c>
      <c r="I34" s="105">
        <f>+'$ County by County'!I34/'$ County by County'!$L34</f>
        <v>429.09423281047293</v>
      </c>
      <c r="J34" s="105">
        <f>+'$ County by County'!J34/'$ County by County'!$L34</f>
        <v>8.6733105319023469</v>
      </c>
      <c r="K34" s="105">
        <f>+'$ County by County'!K34/'$ County by County'!$L34</f>
        <v>1466.5807288595354</v>
      </c>
    </row>
    <row r="35" spans="1:11">
      <c r="A35" s="1" t="s">
        <v>60</v>
      </c>
      <c r="B35" s="105">
        <f>+'$ County by County'!B35/'$ County by County'!$L35</f>
        <v>210.74798929230323</v>
      </c>
      <c r="C35" s="105">
        <f>+'$ County by County'!C35/'$ County by County'!$L35</f>
        <v>416.79064523519554</v>
      </c>
      <c r="D35" s="105">
        <f>+'$ County by County'!D35/'$ County by County'!$L35</f>
        <v>53.230911842374987</v>
      </c>
      <c r="E35" s="105">
        <f>+'$ County by County'!E35/'$ County by County'!$L35</f>
        <v>105.14037874859824</v>
      </c>
      <c r="F35" s="105">
        <f>+'$ County by County'!F35/'$ County by County'!$L35</f>
        <v>25.55864212417552</v>
      </c>
      <c r="G35" s="105">
        <f>+'$ County by County'!G35/'$ County by County'!$L35</f>
        <v>29.977466206846657</v>
      </c>
      <c r="H35" s="105">
        <f>+'$ County by County'!H35/'$ County by County'!$L35</f>
        <v>32.802489418914519</v>
      </c>
      <c r="I35" s="105">
        <f>+'$ County by County'!I35/'$ County by County'!$L35</f>
        <v>103.37767541691285</v>
      </c>
      <c r="J35" s="105">
        <f>+'$ County by County'!J35/'$ County by County'!$L35</f>
        <v>26.452876487682531</v>
      </c>
      <c r="K35" s="105">
        <f>+'$ County by County'!K35/'$ County by County'!$L35</f>
        <v>1004.0790747730041</v>
      </c>
    </row>
    <row r="36" spans="1:11">
      <c r="A36" s="1" t="s">
        <v>61</v>
      </c>
      <c r="B36" s="105">
        <f>+'$ County by County'!B36/'$ County by County'!$L36</f>
        <v>373.98933666252429</v>
      </c>
      <c r="C36" s="105">
        <f>+'$ County by County'!C36/'$ County by County'!$L36</f>
        <v>393.17939404525333</v>
      </c>
      <c r="D36" s="105">
        <f>+'$ County by County'!D36/'$ County by County'!$L36</f>
        <v>351.99488595039429</v>
      </c>
      <c r="E36" s="105">
        <f>+'$ County by County'!E36/'$ County by County'!$L36</f>
        <v>334.96912528562513</v>
      </c>
      <c r="F36" s="105">
        <f>+'$ County by County'!F36/'$ County by County'!$L36</f>
        <v>44.403948355543847</v>
      </c>
      <c r="G36" s="105">
        <f>+'$ County by County'!G36/'$ County by County'!$L36</f>
        <v>30.06313388730765</v>
      </c>
      <c r="H36" s="105">
        <f>+'$ County by County'!H36/'$ County by County'!$L36</f>
        <v>96.365769083193499</v>
      </c>
      <c r="I36" s="105">
        <f>+'$ County by County'!I36/'$ County by County'!$L36</f>
        <v>264.9812117376888</v>
      </c>
      <c r="J36" s="105">
        <f>+'$ County by County'!J36/'$ County by County'!$L36</f>
        <v>65.707171982109415</v>
      </c>
      <c r="K36" s="105">
        <f>+'$ County by County'!K36/'$ County by County'!$L36</f>
        <v>1955.6539769896401</v>
      </c>
    </row>
    <row r="37" spans="1:11">
      <c r="A37" s="1" t="s">
        <v>62</v>
      </c>
      <c r="B37" s="105">
        <f>+'$ County by County'!B37/'$ County by County'!$L37</f>
        <v>209.19074050274577</v>
      </c>
      <c r="C37" s="105">
        <f>+'$ County by County'!C37/'$ County by County'!$L37</f>
        <v>375.4775494183724</v>
      </c>
      <c r="D37" s="105">
        <f>+'$ County by County'!D37/'$ County by County'!$L37</f>
        <v>83.834428045946666</v>
      </c>
      <c r="E37" s="105">
        <f>+'$ County by County'!E37/'$ County by County'!$L37</f>
        <v>70.528261647313812</v>
      </c>
      <c r="F37" s="105">
        <f>+'$ County by County'!F37/'$ County by County'!$L37</f>
        <v>25.065984946109573</v>
      </c>
      <c r="G37" s="105">
        <f>+'$ County by County'!G37/'$ County by County'!$L37</f>
        <v>34.976373658817849</v>
      </c>
      <c r="H37" s="105">
        <f>+'$ County by County'!H37/'$ County by County'!$L37</f>
        <v>54.346701447382586</v>
      </c>
      <c r="I37" s="105">
        <f>+'$ County by County'!I37/'$ County by County'!$L37</f>
        <v>379.21892052421163</v>
      </c>
      <c r="J37" s="105">
        <f>+'$ County by County'!J37/'$ County by County'!$L37</f>
        <v>58.587275398664111</v>
      </c>
      <c r="K37" s="105">
        <f>+'$ County by County'!K37/'$ County by County'!$L37</f>
        <v>1291.2262355895643</v>
      </c>
    </row>
    <row r="38" spans="1:11">
      <c r="A38" s="1" t="s">
        <v>63</v>
      </c>
      <c r="B38" s="105">
        <f>+'$ County by County'!B38/'$ County by County'!$L38</f>
        <v>209.92378398147019</v>
      </c>
      <c r="C38" s="105">
        <f>+'$ County by County'!C38/'$ County by County'!$L38</f>
        <v>492.06422040716814</v>
      </c>
      <c r="D38" s="105">
        <f>+'$ County by County'!D38/'$ County by County'!$L38</f>
        <v>75.039497744727541</v>
      </c>
      <c r="E38" s="105">
        <f>+'$ County by County'!E38/'$ County by County'!$L38</f>
        <v>186.36506156284287</v>
      </c>
      <c r="F38" s="105">
        <f>+'$ County by County'!F38/'$ County by County'!$L38</f>
        <v>17.666292819700111</v>
      </c>
      <c r="G38" s="105">
        <f>+'$ County by County'!G38/'$ County by County'!$L38</f>
        <v>49.014775082286967</v>
      </c>
      <c r="H38" s="105">
        <f>+'$ County by County'!H38/'$ County by County'!$L38</f>
        <v>16.67606973058637</v>
      </c>
      <c r="I38" s="105">
        <f>+'$ County by County'!I38/'$ County by County'!$L38</f>
        <v>52.646763379251496</v>
      </c>
      <c r="J38" s="105">
        <f>+'$ County by County'!J38/'$ County by County'!$L38</f>
        <v>38.511056930391319</v>
      </c>
      <c r="K38" s="105">
        <f>+'$ County by County'!K38/'$ County by County'!$L38</f>
        <v>1137.9075216384249</v>
      </c>
    </row>
    <row r="39" spans="1:11">
      <c r="A39" s="1" t="s">
        <v>64</v>
      </c>
      <c r="B39" s="105">
        <f>+'$ County by County'!B39/'$ County by County'!$L39</f>
        <v>286.17880490881981</v>
      </c>
      <c r="C39" s="105">
        <f>+'$ County by County'!C39/'$ County by County'!$L39</f>
        <v>394.16573001490997</v>
      </c>
      <c r="D39" s="105">
        <f>+'$ County by County'!D39/'$ County by County'!$L39</f>
        <v>119.84975341208855</v>
      </c>
      <c r="E39" s="105">
        <f>+'$ County by County'!E39/'$ County by County'!$L39</f>
        <v>357.2448675306801</v>
      </c>
      <c r="F39" s="105">
        <f>+'$ County by County'!F39/'$ County by County'!$L39</f>
        <v>44.310700768436746</v>
      </c>
      <c r="G39" s="105">
        <f>+'$ County by County'!G39/'$ County by County'!$L39</f>
        <v>32.143020988645489</v>
      </c>
      <c r="H39" s="105">
        <f>+'$ County by County'!H39/'$ County by County'!$L39</f>
        <v>39.897809381809843</v>
      </c>
      <c r="I39" s="105">
        <f>+'$ County by County'!I39/'$ County by County'!$L39</f>
        <v>155.88439041174448</v>
      </c>
      <c r="J39" s="105">
        <f>+'$ County by County'!J39/'$ County by County'!$L39</f>
        <v>36.006422754903085</v>
      </c>
      <c r="K39" s="105">
        <f>+'$ County by County'!K39/'$ County by County'!$L39</f>
        <v>1465.6815001720381</v>
      </c>
    </row>
    <row r="40" spans="1:11">
      <c r="A40" s="1" t="s">
        <v>65</v>
      </c>
      <c r="B40" s="105">
        <f>+'$ County by County'!B40/'$ County by County'!$L40</f>
        <v>323.43871600350934</v>
      </c>
      <c r="C40" s="105">
        <f>+'$ County by County'!C40/'$ County by County'!$L40</f>
        <v>163.93347783454612</v>
      </c>
      <c r="D40" s="105">
        <f>+'$ County by County'!D40/'$ County by County'!$L40</f>
        <v>122.2743974815503</v>
      </c>
      <c r="E40" s="105">
        <f>+'$ County by County'!E40/'$ County by County'!$L40</f>
        <v>389.27450069670226</v>
      </c>
      <c r="F40" s="105">
        <f>+'$ County by County'!F40/'$ County by County'!$L40</f>
        <v>22.267017598183415</v>
      </c>
      <c r="G40" s="105">
        <f>+'$ County by County'!G40/'$ County by County'!$L40</f>
        <v>29.083604273107291</v>
      </c>
      <c r="H40" s="105">
        <f>+'$ County by County'!H40/'$ County by County'!$L40</f>
        <v>62.971615833204318</v>
      </c>
      <c r="I40" s="105">
        <f>+'$ County by County'!I40/'$ County by County'!$L40</f>
        <v>799.07044434122929</v>
      </c>
      <c r="J40" s="105">
        <f>+'$ County by County'!J40/'$ County by County'!$L40</f>
        <v>368.43386489136606</v>
      </c>
      <c r="K40" s="105">
        <f>+'$ County by County'!K40/'$ County by County'!$L40</f>
        <v>2280.7476389533986</v>
      </c>
    </row>
    <row r="41" spans="1:11">
      <c r="A41" s="1" t="s">
        <v>66</v>
      </c>
      <c r="B41" s="105">
        <f>+'$ County by County'!B41/'$ County by County'!$L41</f>
        <v>439.11579198550908</v>
      </c>
      <c r="C41" s="105">
        <f>+'$ County by County'!C41/'$ County by County'!$L41</f>
        <v>466.46799464182089</v>
      </c>
      <c r="D41" s="105">
        <f>+'$ County by County'!D41/'$ County by County'!$L41</f>
        <v>428.56213155739704</v>
      </c>
      <c r="E41" s="105">
        <f>+'$ County by County'!E41/'$ County by County'!$L41</f>
        <v>239.32567207727058</v>
      </c>
      <c r="F41" s="105">
        <f>+'$ County by County'!F41/'$ County by County'!$L41</f>
        <v>53.427228010043876</v>
      </c>
      <c r="G41" s="105">
        <f>+'$ County by County'!G41/'$ County by County'!$L41</f>
        <v>90.077606824628106</v>
      </c>
      <c r="H41" s="105">
        <f>+'$ County by County'!H41/'$ County by County'!$L41</f>
        <v>73.002478428990571</v>
      </c>
      <c r="I41" s="105">
        <f>+'$ County by County'!I41/'$ County by County'!$L41</f>
        <v>365.66318312715913</v>
      </c>
      <c r="J41" s="105">
        <f>+'$ County by County'!J41/'$ County by County'!$L41</f>
        <v>34.312954536826638</v>
      </c>
      <c r="K41" s="105">
        <f>+'$ County by County'!K41/'$ County by County'!$L41</f>
        <v>2189.9550411896457</v>
      </c>
    </row>
    <row r="42" spans="1:11">
      <c r="A42" s="1" t="s">
        <v>67</v>
      </c>
      <c r="B42" s="105">
        <f>+'$ County by County'!B42/'$ County by County'!$L42</f>
        <v>218.21336398800918</v>
      </c>
      <c r="C42" s="105">
        <f>+'$ County by County'!C42/'$ County by County'!$L42</f>
        <v>445.76281469477505</v>
      </c>
      <c r="D42" s="105">
        <f>+'$ County by County'!D42/'$ County by County'!$L42</f>
        <v>135.74763433132819</v>
      </c>
      <c r="E42" s="105">
        <f>+'$ County by County'!E42/'$ County by County'!$L42</f>
        <v>100.81240999006491</v>
      </c>
      <c r="F42" s="105">
        <f>+'$ County by County'!F42/'$ County by County'!$L42</f>
        <v>10.839369307721601</v>
      </c>
      <c r="G42" s="105">
        <f>+'$ County by County'!G42/'$ County by County'!$L42</f>
        <v>44.295556121820844</v>
      </c>
      <c r="H42" s="105">
        <f>+'$ County by County'!H42/'$ County by County'!$L42</f>
        <v>35.540838384387875</v>
      </c>
      <c r="I42" s="105">
        <f>+'$ County by County'!I42/'$ County by County'!$L42</f>
        <v>145.82925670046126</v>
      </c>
      <c r="J42" s="105">
        <f>+'$ County by County'!J42/'$ County by County'!$L42</f>
        <v>27.72679640504256</v>
      </c>
      <c r="K42" s="105">
        <f>+'$ County by County'!K42/'$ County by County'!$L42</f>
        <v>1164.7680399236115</v>
      </c>
    </row>
    <row r="43" spans="1:11">
      <c r="A43" s="1" t="s">
        <v>68</v>
      </c>
      <c r="B43" s="105">
        <f>+'$ County by County'!B43/'$ County by County'!$L43</f>
        <v>714.67005397916637</v>
      </c>
      <c r="C43" s="105">
        <f>+'$ County by County'!C43/'$ County by County'!$L43</f>
        <v>764.99771274718671</v>
      </c>
      <c r="D43" s="105">
        <f>+'$ County by County'!D43/'$ County by County'!$L43</f>
        <v>457.35657617858868</v>
      </c>
      <c r="E43" s="105">
        <f>+'$ County by County'!E43/'$ County by County'!$L43</f>
        <v>199.93289200245715</v>
      </c>
      <c r="F43" s="105">
        <f>+'$ County by County'!F43/'$ County by County'!$L43</f>
        <v>30.672877102638836</v>
      </c>
      <c r="G43" s="105">
        <f>+'$ County by County'!G43/'$ County by County'!$L43</f>
        <v>44.209231352354564</v>
      </c>
      <c r="H43" s="105">
        <f>+'$ County by County'!H43/'$ County by County'!$L43</f>
        <v>120.81635320411444</v>
      </c>
      <c r="I43" s="105">
        <f>+'$ County by County'!I43/'$ County by County'!$L43</f>
        <v>85.665564428644245</v>
      </c>
      <c r="J43" s="105">
        <f>+'$ County by County'!J43/'$ County by County'!$L43</f>
        <v>55.035419743566287</v>
      </c>
      <c r="K43" s="105">
        <f>+'$ County by County'!K43/'$ County by County'!$L43</f>
        <v>2473.3566807387174</v>
      </c>
    </row>
    <row r="44" spans="1:11">
      <c r="A44" s="1" t="s">
        <v>69</v>
      </c>
      <c r="B44" s="105">
        <f>+'$ County by County'!B44/'$ County by County'!$L44</f>
        <v>441.1108802283552</v>
      </c>
      <c r="C44" s="105">
        <f>+'$ County by County'!C44/'$ County by County'!$L44</f>
        <v>569.27982297368487</v>
      </c>
      <c r="D44" s="105">
        <f>+'$ County by County'!D44/'$ County by County'!$L44</f>
        <v>346.18691951973955</v>
      </c>
      <c r="E44" s="105">
        <f>+'$ County by County'!E44/'$ County by County'!$L44</f>
        <v>590.85382751964482</v>
      </c>
      <c r="F44" s="105">
        <f>+'$ County by County'!F44/'$ County by County'!$L44</f>
        <v>165.05804939311253</v>
      </c>
      <c r="G44" s="105">
        <f>+'$ County by County'!G44/'$ County by County'!$L44</f>
        <v>789.54953765728123</v>
      </c>
      <c r="H44" s="105">
        <f>+'$ County by County'!H44/'$ County by County'!$L44</f>
        <v>132.94310878770148</v>
      </c>
      <c r="I44" s="105">
        <f>+'$ County by County'!I44/'$ County by County'!$L44</f>
        <v>558.26409220242101</v>
      </c>
      <c r="J44" s="105">
        <f>+'$ County by County'!J44/'$ County by County'!$L44</f>
        <v>40.040365718285365</v>
      </c>
      <c r="K44" s="105">
        <f>+'$ County by County'!K44/'$ County by County'!$L44</f>
        <v>3633.2866040002259</v>
      </c>
    </row>
    <row r="45" spans="1:11">
      <c r="A45" s="1" t="s">
        <v>70</v>
      </c>
      <c r="B45" s="105">
        <f>+'$ County by County'!B45/'$ County by County'!$L45</f>
        <v>604.48212358074625</v>
      </c>
      <c r="C45" s="105">
        <f>+'$ County by County'!C45/'$ County by County'!$L45</f>
        <v>1624.9433729142011</v>
      </c>
      <c r="D45" s="105">
        <f>+'$ County by County'!D45/'$ County by County'!$L45</f>
        <v>568.78610724550981</v>
      </c>
      <c r="E45" s="105">
        <f>+'$ County by County'!E45/'$ County by County'!$L45</f>
        <v>349.87519671214346</v>
      </c>
      <c r="F45" s="105">
        <f>+'$ County by County'!F45/'$ County by County'!$L45</f>
        <v>463.49701517772371</v>
      </c>
      <c r="G45" s="105">
        <f>+'$ County by County'!G45/'$ County by County'!$L45</f>
        <v>398.13671656543846</v>
      </c>
      <c r="H45" s="105">
        <f>+'$ County by County'!H45/'$ County by County'!$L45</f>
        <v>207.43930861371587</v>
      </c>
      <c r="I45" s="105">
        <f>+'$ County by County'!I45/'$ County by County'!$L45</f>
        <v>1234.4474502204478</v>
      </c>
      <c r="J45" s="105">
        <f>+'$ County by County'!J45/'$ County by County'!$L45</f>
        <v>111.27802416470496</v>
      </c>
      <c r="K45" s="105">
        <f>+'$ County by County'!K45/'$ County by County'!$L45</f>
        <v>5562.8853151946314</v>
      </c>
    </row>
    <row r="46" spans="1:11">
      <c r="A46" s="1" t="s">
        <v>71</v>
      </c>
      <c r="B46" s="105">
        <f>+'$ County by County'!B46/'$ County by County'!$L46</f>
        <v>288.51752510689073</v>
      </c>
      <c r="C46" s="105">
        <f>+'$ County by County'!C46/'$ County by County'!$L46</f>
        <v>533.99305210301281</v>
      </c>
      <c r="D46" s="105">
        <f>+'$ County by County'!D46/'$ County by County'!$L46</f>
        <v>87.5440240628418</v>
      </c>
      <c r="E46" s="105">
        <f>+'$ County by County'!E46/'$ County by County'!$L46</f>
        <v>118.84838918166452</v>
      </c>
      <c r="F46" s="105">
        <f>+'$ County by County'!F46/'$ County by County'!$L46</f>
        <v>68.986116635179471</v>
      </c>
      <c r="G46" s="105">
        <f>+'$ County by County'!G46/'$ County by County'!$L46</f>
        <v>46.632718504524213</v>
      </c>
      <c r="H46" s="105">
        <f>+'$ County by County'!H46/'$ County by County'!$L46</f>
        <v>31.111501938947995</v>
      </c>
      <c r="I46" s="105">
        <f>+'$ County by County'!I46/'$ County by County'!$L46</f>
        <v>322.27504474495379</v>
      </c>
      <c r="J46" s="105">
        <f>+'$ County by County'!J46/'$ County by County'!$L46</f>
        <v>50.620997812468929</v>
      </c>
      <c r="K46" s="105">
        <f>+'$ County by County'!K46/'$ County by County'!$L46</f>
        <v>1548.5293700904842</v>
      </c>
    </row>
    <row r="47" spans="1:11">
      <c r="A47" s="1" t="s">
        <v>72</v>
      </c>
      <c r="B47" s="105">
        <f>+'$ County by County'!B47/'$ County by County'!$L47</f>
        <v>320.83877782779507</v>
      </c>
      <c r="C47" s="105">
        <f>+'$ County by County'!C47/'$ County by County'!$L47</f>
        <v>372.80096476510067</v>
      </c>
      <c r="D47" s="105">
        <f>+'$ County by County'!D47/'$ County by County'!$L47</f>
        <v>192.25745825830742</v>
      </c>
      <c r="E47" s="105">
        <f>+'$ County by County'!E47/'$ County by County'!$L47</f>
        <v>161.3557456212146</v>
      </c>
      <c r="F47" s="105">
        <f>+'$ County by County'!F47/'$ County by County'!$L47</f>
        <v>51.465179448354888</v>
      </c>
      <c r="G47" s="105">
        <f>+'$ County by County'!G47/'$ County by County'!$L47</f>
        <v>25.684993452283518</v>
      </c>
      <c r="H47" s="105">
        <f>+'$ County by County'!H47/'$ County by County'!$L47</f>
        <v>45.064469430348666</v>
      </c>
      <c r="I47" s="105">
        <f>+'$ County by County'!I47/'$ County by County'!$L47</f>
        <v>43.535838516942214</v>
      </c>
      <c r="J47" s="105">
        <f>+'$ County by County'!J47/'$ County by County'!$L47</f>
        <v>40.285408823047959</v>
      </c>
      <c r="K47" s="105">
        <f>+'$ County by County'!K47/'$ County by County'!$L47</f>
        <v>1253.288836143395</v>
      </c>
    </row>
    <row r="48" spans="1:11">
      <c r="A48" s="1" t="s">
        <v>73</v>
      </c>
      <c r="B48" s="105">
        <f>+'$ County by County'!B48/'$ County by County'!$L48</f>
        <v>213.88181818181818</v>
      </c>
      <c r="C48" s="105">
        <f>+'$ County by County'!C48/'$ County by County'!$L48</f>
        <v>592.67591152163345</v>
      </c>
      <c r="D48" s="105">
        <f>+'$ County by County'!D48/'$ County by County'!$L48</f>
        <v>74.355201750121537</v>
      </c>
      <c r="E48" s="105">
        <f>+'$ County by County'!E48/'$ County by County'!$L48</f>
        <v>167.03223140495868</v>
      </c>
      <c r="F48" s="105">
        <f>+'$ County by County'!F48/'$ County by County'!$L48</f>
        <v>22.078804083616919</v>
      </c>
      <c r="G48" s="105">
        <f>+'$ County by County'!G48/'$ County by County'!$L48</f>
        <v>56.092707826932426</v>
      </c>
      <c r="H48" s="105">
        <f>+'$ County by County'!H48/'$ County by County'!$L48</f>
        <v>58.449781234807972</v>
      </c>
      <c r="I48" s="105">
        <f>+'$ County by County'!I48/'$ County by County'!$L48</f>
        <v>100.22727272727273</v>
      </c>
      <c r="J48" s="105">
        <f>+'$ County by County'!J48/'$ County by County'!$L48</f>
        <v>53.934054448225574</v>
      </c>
      <c r="K48" s="105">
        <f>+'$ County by County'!K48/'$ County by County'!$L48</f>
        <v>1338.7277831793874</v>
      </c>
    </row>
    <row r="49" spans="1:11">
      <c r="A49" s="1" t="s">
        <v>74</v>
      </c>
      <c r="B49" s="105">
        <f>+'$ County by County'!B49/'$ County by County'!$L49</f>
        <v>212.4634540445094</v>
      </c>
      <c r="C49" s="105">
        <f>+'$ County by County'!C49/'$ County by County'!$L49</f>
        <v>454.45428121289615</v>
      </c>
      <c r="D49" s="105">
        <f>+'$ County by County'!D49/'$ County by County'!$L49</f>
        <v>240.54506956495266</v>
      </c>
      <c r="E49" s="105">
        <f>+'$ County by County'!E49/'$ County by County'!$L49</f>
        <v>158.1816421591013</v>
      </c>
      <c r="F49" s="105">
        <f>+'$ County by County'!F49/'$ County by County'!$L49</f>
        <v>277.1217904222608</v>
      </c>
      <c r="G49" s="105">
        <f>+'$ County by County'!G49/'$ County by County'!$L49</f>
        <v>151.99478491186409</v>
      </c>
      <c r="H49" s="105">
        <f>+'$ County by County'!H49/'$ County by County'!$L49</f>
        <v>41.069956160379945</v>
      </c>
      <c r="I49" s="105">
        <f>+'$ County by County'!I49/'$ County by County'!$L49</f>
        <v>729.88619280299565</v>
      </c>
      <c r="J49" s="105">
        <f>+'$ County by County'!J49/'$ County by County'!$L49</f>
        <v>42.205939659634062</v>
      </c>
      <c r="K49" s="105">
        <f>+'$ County by County'!K49/'$ County by County'!$L49</f>
        <v>2307.9231109385942</v>
      </c>
    </row>
    <row r="50" spans="1:11">
      <c r="A50" s="1" t="s">
        <v>75</v>
      </c>
      <c r="B50" s="105">
        <f>+'$ County by County'!B50/'$ County by County'!$L50</f>
        <v>553.63720698786187</v>
      </c>
      <c r="C50" s="105">
        <f>+'$ County by County'!C50/'$ County by County'!$L50</f>
        <v>570.53719928675946</v>
      </c>
      <c r="D50" s="105">
        <f>+'$ County by County'!D50/'$ County by County'!$L50</f>
        <v>61.64056289134929</v>
      </c>
      <c r="E50" s="105">
        <f>+'$ County by County'!E50/'$ County by County'!$L50</f>
        <v>227.81445378449945</v>
      </c>
      <c r="F50" s="105">
        <f>+'$ County by County'!F50/'$ County by County'!$L50</f>
        <v>312.06885674172281</v>
      </c>
      <c r="G50" s="105">
        <f>+'$ County by County'!G50/'$ County by County'!$L50</f>
        <v>41.551635891876522</v>
      </c>
      <c r="H50" s="105">
        <f>+'$ County by County'!H50/'$ County by County'!$L50</f>
        <v>101.92670327652289</v>
      </c>
      <c r="I50" s="105">
        <f>+'$ County by County'!I50/'$ County by County'!$L50</f>
        <v>268.80892972447828</v>
      </c>
      <c r="J50" s="105">
        <f>+'$ County by County'!J50/'$ County by County'!$L50</f>
        <v>60.206999709727675</v>
      </c>
      <c r="K50" s="105">
        <f>+'$ County by County'!K50/'$ County by County'!$L50</f>
        <v>2198.1925482947981</v>
      </c>
    </row>
    <row r="51" spans="1:11">
      <c r="A51" s="1" t="s">
        <v>76</v>
      </c>
      <c r="B51" s="105">
        <f>+'$ County by County'!B51/'$ County by County'!$L51</f>
        <v>403.30238292564263</v>
      </c>
      <c r="C51" s="105">
        <f>+'$ County by County'!C51/'$ County by County'!$L51</f>
        <v>649.61117538242218</v>
      </c>
      <c r="D51" s="105">
        <f>+'$ County by County'!D51/'$ County by County'!$L51</f>
        <v>328.14453902855723</v>
      </c>
      <c r="E51" s="105">
        <f>+'$ County by County'!E51/'$ County by County'!$L51</f>
        <v>177.04919018148081</v>
      </c>
      <c r="F51" s="105">
        <f>+'$ County by County'!F51/'$ County by County'!$L51</f>
        <v>66.338384209811736</v>
      </c>
      <c r="G51" s="105">
        <f>+'$ County by County'!G51/'$ County by County'!$L51</f>
        <v>60.878083137219406</v>
      </c>
      <c r="H51" s="105">
        <f>+'$ County by County'!H51/'$ County by County'!$L51</f>
        <v>87.716122261947859</v>
      </c>
      <c r="I51" s="105">
        <f>+'$ County by County'!I51/'$ County by County'!$L51</f>
        <v>194.99828730313178</v>
      </c>
      <c r="J51" s="105">
        <f>+'$ County by County'!J51/'$ County by County'!$L51</f>
        <v>52.789535577706374</v>
      </c>
      <c r="K51" s="105">
        <f>+'$ County by County'!K51/'$ County by County'!$L51</f>
        <v>2020.8277000079199</v>
      </c>
    </row>
    <row r="52" spans="1:11">
      <c r="A52" s="1" t="s">
        <v>77</v>
      </c>
      <c r="B52" s="105">
        <f>+'$ County by County'!B52/'$ County by County'!$L52</f>
        <v>429.11266756177957</v>
      </c>
      <c r="C52" s="105">
        <f>+'$ County by County'!C52/'$ County by County'!$L52</f>
        <v>420.83130614642016</v>
      </c>
      <c r="D52" s="105">
        <f>+'$ County by County'!D52/'$ County by County'!$L52</f>
        <v>253.47340664295078</v>
      </c>
      <c r="E52" s="105">
        <f>+'$ County by County'!E52/'$ County by County'!$L52</f>
        <v>88.249781989246785</v>
      </c>
      <c r="F52" s="105">
        <f>+'$ County by County'!F52/'$ County by County'!$L52</f>
        <v>28.950817565042346</v>
      </c>
      <c r="G52" s="105">
        <f>+'$ County by County'!G52/'$ County by County'!$L52</f>
        <v>40.326640419688005</v>
      </c>
      <c r="H52" s="105">
        <f>+'$ County by County'!H52/'$ County by County'!$L52</f>
        <v>32.09766881744244</v>
      </c>
      <c r="I52" s="105">
        <f>+'$ County by County'!I52/'$ County by County'!$L52</f>
        <v>291.01137017533802</v>
      </c>
      <c r="J52" s="105">
        <f>+'$ County by County'!J52/'$ County by County'!$L52</f>
        <v>33.713918478808957</v>
      </c>
      <c r="K52" s="105">
        <f>+'$ County by County'!K52/'$ County by County'!$L52</f>
        <v>1617.767577796717</v>
      </c>
    </row>
    <row r="53" spans="1:11">
      <c r="A53" s="1" t="s">
        <v>78</v>
      </c>
      <c r="B53" s="105">
        <f>+'$ County by County'!B53/'$ County by County'!$L53</f>
        <v>290.77345600793348</v>
      </c>
      <c r="C53" s="105">
        <f>+'$ County by County'!C53/'$ County by County'!$L53</f>
        <v>587.58808444464307</v>
      </c>
      <c r="D53" s="105">
        <f>+'$ County by County'!D53/'$ County by County'!$L53</f>
        <v>274.40773365571624</v>
      </c>
      <c r="E53" s="105">
        <f>+'$ County by County'!E53/'$ County by County'!$L53</f>
        <v>114.44835722965522</v>
      </c>
      <c r="F53" s="105">
        <f>+'$ County by County'!F53/'$ County by County'!$L53</f>
        <v>73.008817020321146</v>
      </c>
      <c r="G53" s="105">
        <f>+'$ County by County'!G53/'$ County by County'!$L53</f>
        <v>70.37247492991186</v>
      </c>
      <c r="H53" s="105">
        <f>+'$ County by County'!H53/'$ County by County'!$L53</f>
        <v>31.672624721544526</v>
      </c>
      <c r="I53" s="105">
        <f>+'$ County by County'!I53/'$ County by County'!$L53</f>
        <v>26.679437590111466</v>
      </c>
      <c r="J53" s="105">
        <f>+'$ County by County'!J53/'$ County by County'!$L53</f>
        <v>66.953020936525149</v>
      </c>
      <c r="K53" s="105">
        <f>+'$ County by County'!K53/'$ County by County'!$L53</f>
        <v>1535.9040065363622</v>
      </c>
    </row>
    <row r="54" spans="1:11">
      <c r="A54" s="1" t="s">
        <v>79</v>
      </c>
      <c r="B54" s="105">
        <f>+'$ County by County'!B54/'$ County by County'!$L54</f>
        <v>268.00616644877539</v>
      </c>
      <c r="C54" s="105">
        <f>+'$ County by County'!C54/'$ County by County'!$L54</f>
        <v>392.26963401824241</v>
      </c>
      <c r="D54" s="105">
        <f>+'$ County by County'!D54/'$ County by County'!$L54</f>
        <v>121.95283573517521</v>
      </c>
      <c r="E54" s="105">
        <f>+'$ County by County'!E54/'$ County by County'!$L54</f>
        <v>92.853301997294622</v>
      </c>
      <c r="F54" s="105">
        <f>+'$ County by County'!F54/'$ County by County'!$L54</f>
        <v>30.826793824482916</v>
      </c>
      <c r="G54" s="105">
        <f>+'$ County by County'!G54/'$ County by County'!$L54</f>
        <v>96.752735983797962</v>
      </c>
      <c r="H54" s="105">
        <f>+'$ County by County'!H54/'$ County by County'!$L54</f>
        <v>25.173166879519986</v>
      </c>
      <c r="I54" s="105">
        <f>+'$ County by County'!I54/'$ County by County'!$L54</f>
        <v>51.569208563504596</v>
      </c>
      <c r="J54" s="105">
        <f>+'$ County by County'!J54/'$ County by County'!$L54</f>
        <v>48.965531365006917</v>
      </c>
      <c r="K54" s="105">
        <f>+'$ County by County'!K54/'$ County by County'!$L54</f>
        <v>1128.3693748158</v>
      </c>
    </row>
    <row r="55" spans="1:11">
      <c r="A55" s="1" t="s">
        <v>80</v>
      </c>
      <c r="B55" s="105">
        <f>+'$ County by County'!B55/'$ County by County'!$L55</f>
        <v>319.77675740680002</v>
      </c>
      <c r="C55" s="105">
        <f>+'$ County by County'!C55/'$ County by County'!$L55</f>
        <v>436.01482726577018</v>
      </c>
      <c r="D55" s="105">
        <f>+'$ County by County'!D55/'$ County by County'!$L55</f>
        <v>244.6153793593528</v>
      </c>
      <c r="E55" s="105">
        <f>+'$ County by County'!E55/'$ County by County'!$L55</f>
        <v>217.88937629823985</v>
      </c>
      <c r="F55" s="105">
        <f>+'$ County by County'!F55/'$ County by County'!$L55</f>
        <v>20.078659669837105</v>
      </c>
      <c r="G55" s="105">
        <f>+'$ County by County'!G55/'$ County by County'!$L55</f>
        <v>35.830367880179296</v>
      </c>
      <c r="H55" s="105">
        <f>+'$ County by County'!H55/'$ County by County'!$L55</f>
        <v>23.651415764731606</v>
      </c>
      <c r="I55" s="105">
        <f>+'$ County by County'!I55/'$ County by County'!$L55</f>
        <v>69.578987646222799</v>
      </c>
      <c r="J55" s="105">
        <f>+'$ County by County'!J55/'$ County by County'!$L55</f>
        <v>42.100729747458182</v>
      </c>
      <c r="K55" s="105">
        <f>+'$ County by County'!K55/'$ County by County'!$L55</f>
        <v>1409.536501038592</v>
      </c>
    </row>
    <row r="56" spans="1:11">
      <c r="A56" s="1" t="s">
        <v>81</v>
      </c>
      <c r="B56" s="105">
        <f>+'$ County by County'!B56/'$ County by County'!$L56</f>
        <v>273.53138018849444</v>
      </c>
      <c r="C56" s="105">
        <f>+'$ County by County'!C56/'$ County by County'!$L56</f>
        <v>652.99149816076442</v>
      </c>
      <c r="D56" s="105">
        <f>+'$ County by County'!D56/'$ County by County'!$L56</f>
        <v>303.84005397993167</v>
      </c>
      <c r="E56" s="105">
        <f>+'$ County by County'!E56/'$ County by County'!$L56</f>
        <v>237.13462769083429</v>
      </c>
      <c r="F56" s="105">
        <f>+'$ County by County'!F56/'$ County by County'!$L56</f>
        <v>19.587332128942386</v>
      </c>
      <c r="G56" s="105">
        <f>+'$ County by County'!G56/'$ County by County'!$L56</f>
        <v>56.023994950264459</v>
      </c>
      <c r="H56" s="105">
        <f>+'$ County by County'!H56/'$ County by County'!$L56</f>
        <v>154.55429118690552</v>
      </c>
      <c r="I56" s="105">
        <f>+'$ County by County'!I56/'$ County by County'!$L56</f>
        <v>203.32843741157521</v>
      </c>
      <c r="J56" s="105">
        <f>+'$ County by County'!J56/'$ County by County'!$L56</f>
        <v>43.097960516291927</v>
      </c>
      <c r="K56" s="105">
        <f>+'$ County by County'!K56/'$ County by County'!$L56</f>
        <v>1944.0895762140044</v>
      </c>
    </row>
    <row r="57" spans="1:11">
      <c r="A57" s="1" t="s">
        <v>82</v>
      </c>
      <c r="B57" s="105">
        <f>+'$ County by County'!B57/'$ County by County'!$L57</f>
        <v>282.66605293750041</v>
      </c>
      <c r="C57" s="105">
        <f>+'$ County by County'!C57/'$ County by County'!$L57</f>
        <v>349.8860345256254</v>
      </c>
      <c r="D57" s="105">
        <f>+'$ County by County'!D57/'$ County by County'!$L57</f>
        <v>138.75852893150648</v>
      </c>
      <c r="E57" s="105">
        <f>+'$ County by County'!E57/'$ County by County'!$L57</f>
        <v>144.50002351881841</v>
      </c>
      <c r="F57" s="105">
        <f>+'$ County by County'!F57/'$ County by County'!$L57</f>
        <v>23.77495178642225</v>
      </c>
      <c r="G57" s="105">
        <f>+'$ County by County'!G57/'$ County by County'!$L57</f>
        <v>46.635609506978369</v>
      </c>
      <c r="H57" s="105">
        <f>+'$ County by County'!H57/'$ County by County'!$L57</f>
        <v>103.6505069985284</v>
      </c>
      <c r="I57" s="105">
        <f>+'$ County by County'!I57/'$ County by County'!$L57</f>
        <v>304.23834306564436</v>
      </c>
      <c r="J57" s="105">
        <f>+'$ County by County'!J57/'$ County by County'!$L57</f>
        <v>56.696503087684874</v>
      </c>
      <c r="K57" s="105">
        <f>+'$ County by County'!K57/'$ County by County'!$L57</f>
        <v>1450.806554358709</v>
      </c>
    </row>
    <row r="58" spans="1:11">
      <c r="A58" s="1" t="s">
        <v>83</v>
      </c>
      <c r="B58" s="105">
        <f>+'$ County by County'!B58/'$ County by County'!$L58</f>
        <v>178.30284192349342</v>
      </c>
      <c r="C58" s="105">
        <f>+'$ County by County'!C58/'$ County by County'!$L58</f>
        <v>285.44462200368775</v>
      </c>
      <c r="D58" s="105">
        <f>+'$ County by County'!D58/'$ County by County'!$L58</f>
        <v>56.891843006409694</v>
      </c>
      <c r="E58" s="105">
        <f>+'$ County by County'!E58/'$ County by County'!$L58</f>
        <v>100.07663534989902</v>
      </c>
      <c r="F58" s="105">
        <f>+'$ County by County'!F58/'$ County by County'!$L58</f>
        <v>24.605783358211138</v>
      </c>
      <c r="G58" s="105">
        <f>+'$ County by County'!G58/'$ County by County'!$L58</f>
        <v>29.541756665788625</v>
      </c>
      <c r="H58" s="105">
        <f>+'$ County by County'!H58/'$ County by County'!$L58</f>
        <v>19.371475400239998</v>
      </c>
      <c r="I58" s="105">
        <f>+'$ County by County'!I58/'$ County by County'!$L58</f>
        <v>71.705885796236132</v>
      </c>
      <c r="J58" s="105">
        <f>+'$ County by County'!J58/'$ County by County'!$L58</f>
        <v>35.3034565516434</v>
      </c>
      <c r="K58" s="105">
        <f>+'$ County by County'!K58/'$ County by County'!$L58</f>
        <v>801.24430005560919</v>
      </c>
    </row>
    <row r="59" spans="1:11">
      <c r="A59" s="1" t="s">
        <v>84</v>
      </c>
      <c r="B59" s="105">
        <f>+'$ County by County'!B59/'$ County by County'!$L59</f>
        <v>342.87407552914601</v>
      </c>
      <c r="C59" s="105">
        <f>+'$ County by County'!C59/'$ County by County'!$L59</f>
        <v>524.49874281785594</v>
      </c>
      <c r="D59" s="105">
        <f>+'$ County by County'!D59/'$ County by County'!$L59</f>
        <v>406.40205028728576</v>
      </c>
      <c r="E59" s="105">
        <f>+'$ County by County'!E59/'$ County by County'!$L59</f>
        <v>183.58625448116683</v>
      </c>
      <c r="F59" s="105">
        <f>+'$ County by County'!F59/'$ County by County'!$L59</f>
        <v>29.827820065805629</v>
      </c>
      <c r="G59" s="105">
        <f>+'$ County by County'!G59/'$ County by County'!$L59</f>
        <v>53.277562245248738</v>
      </c>
      <c r="H59" s="105">
        <f>+'$ County by County'!H59/'$ County by County'!$L59</f>
        <v>141.05220252418601</v>
      </c>
      <c r="I59" s="105">
        <f>+'$ County by County'!I59/'$ County by County'!$L59</f>
        <v>590.96651279281048</v>
      </c>
      <c r="J59" s="105">
        <f>+'$ County by County'!J59/'$ County by County'!$L59</f>
        <v>59.188086234837698</v>
      </c>
      <c r="K59" s="105">
        <f>+'$ County by County'!K59/'$ County by County'!$L59</f>
        <v>2331.6733069783431</v>
      </c>
    </row>
    <row r="60" spans="1:11">
      <c r="A60" s="1" t="s">
        <v>85</v>
      </c>
      <c r="B60" s="105">
        <f>+'$ County by County'!B60/'$ County by County'!$L60</f>
        <v>223.84322176459077</v>
      </c>
      <c r="C60" s="105">
        <f>+'$ County by County'!C60/'$ County by County'!$L60</f>
        <v>439.4368486906194</v>
      </c>
      <c r="D60" s="105">
        <f>+'$ County by County'!D60/'$ County by County'!$L60</f>
        <v>178.81348060612592</v>
      </c>
      <c r="E60" s="105">
        <f>+'$ County by County'!E60/'$ County by County'!$L60</f>
        <v>160.82279547098781</v>
      </c>
      <c r="F60" s="105">
        <f>+'$ County by County'!F60/'$ County by County'!$L60</f>
        <v>29.616276384970433</v>
      </c>
      <c r="G60" s="105">
        <f>+'$ County by County'!G60/'$ County by County'!$L60</f>
        <v>40.417669216746525</v>
      </c>
      <c r="H60" s="105">
        <f>+'$ County by County'!H60/'$ County by County'!$L60</f>
        <v>39.330097172775787</v>
      </c>
      <c r="I60" s="105">
        <f>+'$ County by County'!I60/'$ County by County'!$L60</f>
        <v>39.408275188727167</v>
      </c>
      <c r="J60" s="105">
        <f>+'$ County by County'!J60/'$ County by County'!$L60</f>
        <v>39.551960717482082</v>
      </c>
      <c r="K60" s="105">
        <f>+'$ County by County'!K60/'$ County by County'!$L60</f>
        <v>1191.2406252130259</v>
      </c>
    </row>
    <row r="61" spans="1:11">
      <c r="A61" s="1" t="s">
        <v>86</v>
      </c>
      <c r="B61" s="105">
        <f>+'$ County by County'!B61/'$ County by County'!$L61</f>
        <v>243.01306545153273</v>
      </c>
      <c r="C61" s="105">
        <f>+'$ County by County'!C61/'$ County by County'!$L61</f>
        <v>642.06953603976797</v>
      </c>
      <c r="D61" s="105">
        <f>+'$ County by County'!D61/'$ County by County'!$L61</f>
        <v>14.424573322286662</v>
      </c>
      <c r="E61" s="105">
        <f>+'$ County by County'!E61/'$ County by County'!$L61</f>
        <v>157.5427671913836</v>
      </c>
      <c r="F61" s="105">
        <f>+'$ County by County'!F61/'$ County by County'!$L61</f>
        <v>13.100687655343828</v>
      </c>
      <c r="G61" s="105">
        <f>+'$ County by County'!G61/'$ County by County'!$L61</f>
        <v>36.004034797017397</v>
      </c>
      <c r="H61" s="105">
        <f>+'$ County by County'!H61/'$ County by County'!$L61</f>
        <v>36.426768848384427</v>
      </c>
      <c r="I61" s="105">
        <f>+'$ County by County'!I61/'$ County by County'!$L61</f>
        <v>182.96517812758907</v>
      </c>
      <c r="J61" s="105">
        <f>+'$ County by County'!J61/'$ County by County'!$L61</f>
        <v>35.859942004971003</v>
      </c>
      <c r="K61" s="105">
        <f>+'$ County by County'!K61/'$ County by County'!$L61</f>
        <v>1361.4065534382767</v>
      </c>
    </row>
    <row r="62" spans="1:11">
      <c r="A62" s="1" t="s">
        <v>87</v>
      </c>
      <c r="B62" s="105">
        <f>+'$ County by County'!B62/'$ County by County'!$L62</f>
        <v>200.74123965092861</v>
      </c>
      <c r="C62" s="105">
        <f>+'$ County by County'!C62/'$ County by County'!$L62</f>
        <v>357.03665249496532</v>
      </c>
      <c r="D62" s="105">
        <f>+'$ County by County'!D62/'$ County by County'!$L62</f>
        <v>85.702304766166932</v>
      </c>
      <c r="E62" s="105">
        <f>+'$ County by County'!E62/'$ County by County'!$L62</f>
        <v>218.85603043186396</v>
      </c>
      <c r="F62" s="105">
        <f>+'$ County by County'!F62/'$ County by County'!$L62</f>
        <v>84.840881628999782</v>
      </c>
      <c r="G62" s="105">
        <f>+'$ County by County'!G62/'$ County by County'!$L62</f>
        <v>28.716021481315732</v>
      </c>
      <c r="H62" s="105">
        <f>+'$ County by County'!H62/'$ County by County'!$L62</f>
        <v>112.11154620720519</v>
      </c>
      <c r="I62" s="105">
        <f>+'$ County by County'!I62/'$ County by County'!$L62</f>
        <v>341.44099351085254</v>
      </c>
      <c r="J62" s="105">
        <f>+'$ County by County'!J62/'$ County by County'!$L62</f>
        <v>40.947594540165582</v>
      </c>
      <c r="K62" s="105">
        <f>+'$ County by County'!K62/'$ County by County'!$L62</f>
        <v>1470.3932647124636</v>
      </c>
    </row>
    <row r="63" spans="1:11">
      <c r="A63" s="1" t="s">
        <v>88</v>
      </c>
      <c r="B63" s="105">
        <f>+'$ County by County'!B63/'$ County by County'!$L63</f>
        <v>258.79376541825519</v>
      </c>
      <c r="C63" s="105">
        <f>+'$ County by County'!C63/'$ County by County'!$L63</f>
        <v>407.33285490020182</v>
      </c>
      <c r="D63" s="105">
        <f>+'$ County by County'!D63/'$ County by County'!$L63</f>
        <v>63.667907602601481</v>
      </c>
      <c r="E63" s="105">
        <f>+'$ County by County'!E63/'$ County by County'!$L63</f>
        <v>143.4246243552366</v>
      </c>
      <c r="F63" s="105">
        <f>+'$ County by County'!F63/'$ County by County'!$L63</f>
        <v>50.451132540928462</v>
      </c>
      <c r="G63" s="105">
        <f>+'$ County by County'!G63/'$ County by County'!$L63</f>
        <v>186.70006727965912</v>
      </c>
      <c r="H63" s="105">
        <f>+'$ County by County'!H63/'$ County by County'!$L63</f>
        <v>82.565283695895943</v>
      </c>
      <c r="I63" s="105">
        <f>+'$ County by County'!I63/'$ County by County'!$L63</f>
        <v>561.0989908051132</v>
      </c>
      <c r="J63" s="105">
        <f>+'$ County by County'!J63/'$ County by County'!$L63</f>
        <v>34.759946176272706</v>
      </c>
      <c r="K63" s="105">
        <f>+'$ County by County'!K63/'$ County by County'!$L63</f>
        <v>1788.7945727741646</v>
      </c>
    </row>
    <row r="64" spans="1:11">
      <c r="A64" s="1" t="s">
        <v>89</v>
      </c>
      <c r="B64" s="105">
        <f>+'$ County by County'!B64/'$ County by County'!$L64</f>
        <v>132.33090863485296</v>
      </c>
      <c r="C64" s="105">
        <f>+'$ County by County'!C64/'$ County by County'!$L64</f>
        <v>286.87891139399261</v>
      </c>
      <c r="D64" s="105">
        <f>+'$ County by County'!D64/'$ County by County'!$L64</f>
        <v>68.253151062895839</v>
      </c>
      <c r="E64" s="105">
        <f>+'$ County by County'!E64/'$ County by County'!$L64</f>
        <v>128.48955916473318</v>
      </c>
      <c r="F64" s="105">
        <f>+'$ County by County'!F64/'$ County by County'!$L64</f>
        <v>23.557283501599048</v>
      </c>
      <c r="G64" s="105">
        <f>+'$ County by County'!G64/'$ County by County'!$L64</f>
        <v>19.960306013670284</v>
      </c>
      <c r="H64" s="105">
        <f>+'$ County by County'!H64/'$ County by County'!$L64</f>
        <v>20.203173010597606</v>
      </c>
      <c r="I64" s="105">
        <f>+'$ County by County'!I64/'$ County by County'!$L64</f>
        <v>47.568947137392612</v>
      </c>
      <c r="J64" s="105">
        <f>+'$ County by County'!J64/'$ County by County'!$L64</f>
        <v>53.837148052925315</v>
      </c>
      <c r="K64" s="105">
        <f>+'$ County by County'!K64/'$ County by County'!$L64</f>
        <v>781.07938797265945</v>
      </c>
    </row>
    <row r="65" spans="1:11">
      <c r="A65" s="1" t="s">
        <v>90</v>
      </c>
      <c r="B65" s="105">
        <f>+'$ County by County'!B65/'$ County by County'!$L65</f>
        <v>264.62766500128964</v>
      </c>
      <c r="C65" s="105">
        <f>+'$ County by County'!C65/'$ County by County'!$L65</f>
        <v>317.86726913193417</v>
      </c>
      <c r="D65" s="105">
        <f>+'$ County by County'!D65/'$ County by County'!$L65</f>
        <v>85.359513187684485</v>
      </c>
      <c r="E65" s="105">
        <f>+'$ County by County'!E65/'$ County by County'!$L65</f>
        <v>178.87200160487578</v>
      </c>
      <c r="F65" s="105">
        <f>+'$ County by County'!F65/'$ County by County'!$L65</f>
        <v>102.55784144209551</v>
      </c>
      <c r="G65" s="105">
        <f>+'$ County by County'!G65/'$ County by County'!$L65</f>
        <v>39.772512681384399</v>
      </c>
      <c r="H65" s="105">
        <f>+'$ County by County'!H65/'$ County by County'!$L65</f>
        <v>116.43653385045997</v>
      </c>
      <c r="I65" s="105">
        <f>+'$ County by County'!I65/'$ County by County'!$L65</f>
        <v>173.01030559509366</v>
      </c>
      <c r="J65" s="105">
        <f>+'$ County by County'!J65/'$ County by County'!$L65</f>
        <v>73.356630143005887</v>
      </c>
      <c r="K65" s="105">
        <f>+'$ County by County'!K65/'$ County by County'!$L65</f>
        <v>1351.8602726378235</v>
      </c>
    </row>
    <row r="66" spans="1:11">
      <c r="A66" s="1" t="s">
        <v>91</v>
      </c>
      <c r="B66" s="105">
        <f>+'$ County by County'!B66/'$ County by County'!$L66</f>
        <v>210.51371086527311</v>
      </c>
      <c r="C66" s="105">
        <f>+'$ County by County'!C66/'$ County by County'!$L66</f>
        <v>531.36933153655707</v>
      </c>
      <c r="D66" s="105">
        <f>+'$ County by County'!D66/'$ County by County'!$L66</f>
        <v>135.48600708264127</v>
      </c>
      <c r="E66" s="105">
        <f>+'$ County by County'!E66/'$ County by County'!$L66</f>
        <v>201.37534864771695</v>
      </c>
      <c r="F66" s="105">
        <f>+'$ County by County'!F66/'$ County by County'!$L66</f>
        <v>19.257638910652169</v>
      </c>
      <c r="G66" s="105">
        <f>+'$ County by County'!G66/'$ County by County'!$L66</f>
        <v>28.567739509229369</v>
      </c>
      <c r="H66" s="105">
        <f>+'$ County by County'!H66/'$ County by County'!$L66</f>
        <v>45.499106835062207</v>
      </c>
      <c r="I66" s="105">
        <f>+'$ County by County'!I66/'$ County by County'!$L66</f>
        <v>853.39465354602146</v>
      </c>
      <c r="J66" s="105">
        <f>+'$ County by County'!J66/'$ County by County'!$L66</f>
        <v>41.035914632235418</v>
      </c>
      <c r="K66" s="105">
        <f>+'$ County by County'!K66/'$ County by County'!$L66</f>
        <v>2066.4994515653889</v>
      </c>
    </row>
    <row r="67" spans="1:11">
      <c r="A67" s="1" t="s">
        <v>92</v>
      </c>
      <c r="B67" s="105">
        <f>+'$ County by County'!B67/'$ County by County'!$L67</f>
        <v>515.9286840936586</v>
      </c>
      <c r="C67" s="105">
        <f>+'$ County by County'!C67/'$ County by County'!$L67</f>
        <v>765.6348601093398</v>
      </c>
      <c r="D67" s="105">
        <f>+'$ County by County'!D67/'$ County by County'!$L67</f>
        <v>178.2222477450575</v>
      </c>
      <c r="E67" s="105">
        <f>+'$ County by County'!E67/'$ County by County'!$L67</f>
        <v>367.55665303747264</v>
      </c>
      <c r="F67" s="105">
        <f>+'$ County by County'!F67/'$ County by County'!$L67</f>
        <v>499.91974089217621</v>
      </c>
      <c r="G67" s="105">
        <f>+'$ County by County'!G67/'$ County by County'!$L67</f>
        <v>30.407956999127119</v>
      </c>
      <c r="H67" s="105">
        <f>+'$ County by County'!H67/'$ County by County'!$L67</f>
        <v>48.187439702301653</v>
      </c>
      <c r="I67" s="105">
        <f>+'$ County by County'!I67/'$ County by County'!$L67</f>
        <v>299.03583406073415</v>
      </c>
      <c r="J67" s="105">
        <f>+'$ County by County'!J67/'$ County by County'!$L67</f>
        <v>7.3718779191742856</v>
      </c>
      <c r="K67" s="105">
        <f>+'$ County by County'!K67/'$ County by County'!$L67</f>
        <v>2712.2652945590421</v>
      </c>
    </row>
    <row r="68" spans="1:11">
      <c r="A68" s="7" t="s">
        <v>93</v>
      </c>
      <c r="B68" s="106">
        <f>+'$ County by County'!B68/'$ County by County'!$L68</f>
        <v>304.74516710026018</v>
      </c>
      <c r="C68" s="106">
        <f>+'$ County by County'!C68/'$ County by County'!$L68</f>
        <v>305.43726235741445</v>
      </c>
      <c r="D68" s="106">
        <f>+'$ County by County'!D68/'$ County by County'!$L68</f>
        <v>12.974704822893736</v>
      </c>
      <c r="E68" s="106">
        <f>+'$ County by County'!E68/'$ County by County'!$L68</f>
        <v>330.33336001600958</v>
      </c>
      <c r="F68" s="106">
        <f>+'$ County by County'!F68/'$ County by County'!$L68</f>
        <v>45.627016209725838</v>
      </c>
      <c r="G68" s="106">
        <f>+'$ County by County'!G68/'$ County by County'!$L68</f>
        <v>24.69985991594957</v>
      </c>
      <c r="H68" s="106">
        <f>+'$ County by County'!H68/'$ County by County'!$L68</f>
        <v>31.25875525315189</v>
      </c>
      <c r="I68" s="106">
        <f>+'$ County by County'!I68/'$ County by County'!$L68</f>
        <v>110.7338002801681</v>
      </c>
      <c r="J68" s="106">
        <f>+'$ County by County'!J68/'$ County by County'!$L68</f>
        <v>50.683249949969984</v>
      </c>
      <c r="K68" s="106">
        <f>+'$ County by County'!K68/'$ County by County'!$L68</f>
        <v>1216.4931759055432</v>
      </c>
    </row>
    <row r="69" spans="1:11">
      <c r="A69" s="64" t="s">
        <v>99</v>
      </c>
      <c r="B69" s="105">
        <f>+'$ County by County'!B69/'$ County by County'!$L69</f>
        <v>371.97637313781559</v>
      </c>
      <c r="C69" s="105">
        <f>+'$ County by County'!C69/'$ County by County'!$L69</f>
        <v>506.63999009575309</v>
      </c>
      <c r="D69" s="105">
        <f>+'$ County by County'!D69/'$ County by County'!$L69</f>
        <v>303.89158818563158</v>
      </c>
      <c r="E69" s="105">
        <f>+'$ County by County'!E69/'$ County by County'!$L69</f>
        <v>250.81488197064832</v>
      </c>
      <c r="F69" s="105">
        <f>+'$ County by County'!F69/'$ County by County'!$L69</f>
        <v>82.970298878029652</v>
      </c>
      <c r="G69" s="105">
        <f>+'$ County by County'!G69/'$ County by County'!$L69</f>
        <v>172.36690318784159</v>
      </c>
      <c r="H69" s="105">
        <f>+'$ County by County'!H69/'$ County by County'!$L69</f>
        <v>82.811288800868496</v>
      </c>
      <c r="I69" s="105">
        <f>+'$ County by County'!I69/'$ County by County'!$L69</f>
        <v>340.42677984755233</v>
      </c>
      <c r="J69" s="105">
        <f>+'$ County by County'!J69/'$ County by County'!$L69</f>
        <v>45.871337935462464</v>
      </c>
      <c r="K69" s="105">
        <f>+'$ County by County'!K69/'$ County by County'!$L69</f>
        <v>2157.7694420396033</v>
      </c>
    </row>
  </sheetData>
  <pageMargins left="0.7" right="0.7" top="0.75" bottom="0.75" header="0.3" footer="0.3"/>
  <pageSetup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C1683-7CAB-4867-943D-5EEB5780CD5A}">
  <dimension ref="A1:K70"/>
  <sheetViews>
    <sheetView workbookViewId="0">
      <selection activeCell="E20" sqref="E20"/>
    </sheetView>
  </sheetViews>
  <sheetFormatPr defaultRowHeight="15"/>
  <cols>
    <col min="1" max="1" width="14.28515625" customWidth="1"/>
    <col min="2" max="2" width="14.7109375" customWidth="1"/>
    <col min="3" max="3" width="16.28515625" customWidth="1"/>
    <col min="4" max="4" width="24.42578125" bestFit="1" customWidth="1"/>
    <col min="5" max="5" width="15" customWidth="1"/>
    <col min="6" max="6" width="20.85546875" bestFit="1" customWidth="1"/>
    <col min="7" max="7" width="26.28515625" bestFit="1" customWidth="1"/>
    <col min="8" max="8" width="19" bestFit="1" customWidth="1"/>
    <col min="9" max="9" width="14.28515625" bestFit="1" customWidth="1"/>
    <col min="10" max="10" width="22.42578125" bestFit="1" customWidth="1"/>
    <col min="11" max="11" width="16.85546875" customWidth="1"/>
    <col min="12" max="12" width="14.85546875" bestFit="1" customWidth="1"/>
    <col min="13" max="13" width="16.28515625" bestFit="1" customWidth="1"/>
    <col min="14" max="14" width="13.85546875" bestFit="1" customWidth="1"/>
    <col min="15" max="15" width="19.42578125" bestFit="1" customWidth="1"/>
    <col min="16" max="16" width="18.42578125" bestFit="1" customWidth="1"/>
    <col min="17" max="17" width="19" bestFit="1" customWidth="1"/>
    <col min="18" max="18" width="24" bestFit="1" customWidth="1"/>
    <col min="19" max="19" width="19.28515625" bestFit="1" customWidth="1"/>
    <col min="20" max="20" width="31.5703125" bestFit="1" customWidth="1"/>
    <col min="21" max="21" width="29.28515625" bestFit="1" customWidth="1"/>
    <col min="22" max="22" width="23.42578125" bestFit="1" customWidth="1"/>
    <col min="23" max="23" width="15" customWidth="1"/>
    <col min="24" max="24" width="19.140625" bestFit="1" customWidth="1"/>
    <col min="25" max="25" width="13" customWidth="1"/>
    <col min="26" max="26" width="12.140625" customWidth="1"/>
    <col min="27" max="27" width="15.42578125" customWidth="1"/>
    <col min="28" max="28" width="15" bestFit="1" customWidth="1"/>
    <col min="29" max="29" width="18.140625" bestFit="1" customWidth="1"/>
    <col min="30" max="30" width="12.7109375" bestFit="1" customWidth="1"/>
    <col min="31" max="31" width="21.7109375" bestFit="1" customWidth="1"/>
    <col min="32" max="32" width="18.5703125" bestFit="1" customWidth="1"/>
    <col min="33" max="33" width="15" bestFit="1" customWidth="1"/>
    <col min="34" max="34" width="27.42578125" bestFit="1" customWidth="1"/>
    <col min="35" max="35" width="24.28515625" bestFit="1" customWidth="1"/>
    <col min="36" max="36" width="12.7109375" bestFit="1" customWidth="1"/>
    <col min="37" max="37" width="13.28515625" customWidth="1"/>
    <col min="38" max="38" width="15.42578125" customWidth="1"/>
    <col min="39" max="39" width="12.28515625" bestFit="1" customWidth="1"/>
    <col min="40" max="40" width="15.140625" bestFit="1" customWidth="1"/>
    <col min="41" max="41" width="22.85546875" bestFit="1" customWidth="1"/>
    <col min="42" max="42" width="18.7109375" bestFit="1" customWidth="1"/>
    <col min="43" max="43" width="12.7109375" bestFit="1" customWidth="1"/>
    <col min="44" max="44" width="12.85546875" customWidth="1"/>
    <col min="45" max="45" width="15.7109375" bestFit="1" customWidth="1"/>
    <col min="46" max="46" width="14.5703125" bestFit="1" customWidth="1"/>
    <col min="47" max="47" width="12.28515625" bestFit="1" customWidth="1"/>
    <col min="48" max="48" width="14.7109375" bestFit="1" customWidth="1"/>
    <col min="49" max="49" width="13.7109375" bestFit="1" customWidth="1"/>
    <col min="50" max="50" width="22.140625" bestFit="1" customWidth="1"/>
    <col min="51" max="51" width="11.7109375" bestFit="1" customWidth="1"/>
    <col min="52" max="52" width="32.140625" customWidth="1"/>
    <col min="53" max="53" width="28.5703125" customWidth="1"/>
    <col min="54" max="54" width="22.140625" customWidth="1"/>
    <col min="55" max="55" width="32.140625" customWidth="1"/>
    <col min="56" max="56" width="17.28515625" customWidth="1"/>
    <col min="57" max="57" width="11.140625" bestFit="1" customWidth="1"/>
  </cols>
  <sheetData>
    <row r="1" spans="1:11">
      <c r="A1" s="198" t="s">
        <v>100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>
      <c r="A2" s="187" t="s">
        <v>25</v>
      </c>
      <c r="B2" s="188" t="s">
        <v>101</v>
      </c>
      <c r="C2" s="188" t="s">
        <v>102</v>
      </c>
      <c r="D2" s="188" t="s">
        <v>103</v>
      </c>
      <c r="E2" s="188" t="s">
        <v>104</v>
      </c>
      <c r="F2" s="188" t="s">
        <v>105</v>
      </c>
      <c r="G2" s="188" t="s">
        <v>106</v>
      </c>
      <c r="H2" s="188" t="s">
        <v>107</v>
      </c>
      <c r="I2" s="188" t="s">
        <v>108</v>
      </c>
      <c r="J2" s="188" t="s">
        <v>109</v>
      </c>
      <c r="K2" s="189" t="s">
        <v>110</v>
      </c>
    </row>
    <row r="3" spans="1:11">
      <c r="A3" s="1" t="s">
        <v>27</v>
      </c>
      <c r="B3" s="15">
        <v>734315</v>
      </c>
      <c r="C3" s="15">
        <v>802961</v>
      </c>
      <c r="D3" s="15">
        <v>25318242</v>
      </c>
      <c r="E3" s="15">
        <v>1115659</v>
      </c>
      <c r="F3" s="15">
        <v>0</v>
      </c>
      <c r="G3" s="15">
        <v>0</v>
      </c>
      <c r="H3" s="15">
        <v>7743523</v>
      </c>
      <c r="I3" s="15">
        <v>0</v>
      </c>
      <c r="J3" s="15">
        <v>43143173</v>
      </c>
      <c r="K3" s="101">
        <f>SUM(B3:J3)</f>
        <v>78857873</v>
      </c>
    </row>
    <row r="4" spans="1:11">
      <c r="A4" s="1" t="s">
        <v>28</v>
      </c>
      <c r="B4" s="85">
        <v>0</v>
      </c>
      <c r="C4" s="85">
        <v>856138</v>
      </c>
      <c r="D4" s="85">
        <v>1713446</v>
      </c>
      <c r="E4" s="85">
        <v>54260</v>
      </c>
      <c r="F4" s="85">
        <v>11077</v>
      </c>
      <c r="G4" s="85">
        <v>0</v>
      </c>
      <c r="H4" s="85">
        <v>465976</v>
      </c>
      <c r="I4" s="85">
        <v>0</v>
      </c>
      <c r="J4" s="85">
        <v>590989</v>
      </c>
      <c r="K4" s="101">
        <f t="shared" ref="K4:K67" si="0">SUM(B4:J4)</f>
        <v>3691886</v>
      </c>
    </row>
    <row r="5" spans="1:11">
      <c r="A5" s="1" t="s">
        <v>29</v>
      </c>
      <c r="B5" s="85">
        <v>786383</v>
      </c>
      <c r="C5" s="85">
        <v>1772190</v>
      </c>
      <c r="D5" s="85">
        <v>19232654</v>
      </c>
      <c r="E5" s="85">
        <v>641766</v>
      </c>
      <c r="F5" s="85">
        <v>1103595</v>
      </c>
      <c r="G5" s="85">
        <v>0</v>
      </c>
      <c r="H5" s="85">
        <v>0</v>
      </c>
      <c r="I5" s="85">
        <v>0</v>
      </c>
      <c r="J5" s="85">
        <v>4998847</v>
      </c>
      <c r="K5" s="101">
        <f t="shared" si="0"/>
        <v>28535435</v>
      </c>
    </row>
    <row r="6" spans="1:11">
      <c r="A6" s="1" t="s">
        <v>30</v>
      </c>
      <c r="B6" s="85">
        <v>1547189</v>
      </c>
      <c r="C6" s="85">
        <v>138049</v>
      </c>
      <c r="D6" s="85">
        <v>2129096</v>
      </c>
      <c r="E6" s="85">
        <v>102883</v>
      </c>
      <c r="F6" s="85">
        <v>248176</v>
      </c>
      <c r="G6" s="85">
        <v>378664</v>
      </c>
      <c r="H6" s="85">
        <v>0</v>
      </c>
      <c r="I6" s="85">
        <v>87454</v>
      </c>
      <c r="J6" s="85">
        <v>413527</v>
      </c>
      <c r="K6" s="101">
        <f t="shared" si="0"/>
        <v>5045038</v>
      </c>
    </row>
    <row r="7" spans="1:11">
      <c r="A7" s="1" t="s">
        <v>31</v>
      </c>
      <c r="B7" s="85">
        <v>1552341</v>
      </c>
      <c r="C7" s="85">
        <v>909096</v>
      </c>
      <c r="D7" s="85">
        <v>100775612</v>
      </c>
      <c r="E7" s="85">
        <v>1499197</v>
      </c>
      <c r="F7" s="85">
        <v>2613481</v>
      </c>
      <c r="G7" s="85">
        <v>0</v>
      </c>
      <c r="H7" s="85">
        <v>30031203</v>
      </c>
      <c r="I7" s="85">
        <v>0</v>
      </c>
      <c r="J7" s="85">
        <v>14168574</v>
      </c>
      <c r="K7" s="101">
        <f t="shared" si="0"/>
        <v>151549504</v>
      </c>
    </row>
    <row r="8" spans="1:11">
      <c r="A8" s="1" t="s">
        <v>32</v>
      </c>
      <c r="B8" s="85">
        <v>3474000</v>
      </c>
      <c r="C8" s="85">
        <v>7675000</v>
      </c>
      <c r="D8" s="85">
        <v>90421000</v>
      </c>
      <c r="E8" s="85">
        <v>8750000</v>
      </c>
      <c r="F8" s="85">
        <v>9522000</v>
      </c>
      <c r="G8" s="85">
        <v>32500000</v>
      </c>
      <c r="H8" s="85">
        <v>64738000</v>
      </c>
      <c r="I8" s="85">
        <v>0</v>
      </c>
      <c r="J8" s="85">
        <v>231300000</v>
      </c>
      <c r="K8" s="101">
        <f t="shared" si="0"/>
        <v>448380000</v>
      </c>
    </row>
    <row r="9" spans="1:11">
      <c r="A9" s="1" t="s">
        <v>33</v>
      </c>
      <c r="B9" s="85">
        <v>363463</v>
      </c>
      <c r="C9" s="85">
        <v>176038</v>
      </c>
      <c r="D9" s="85">
        <v>1827244</v>
      </c>
      <c r="E9" s="85">
        <v>25040</v>
      </c>
      <c r="F9" s="85">
        <v>25977</v>
      </c>
      <c r="G9" s="85">
        <v>0</v>
      </c>
      <c r="H9" s="85">
        <v>0</v>
      </c>
      <c r="I9" s="85">
        <v>0</v>
      </c>
      <c r="J9" s="85">
        <v>625633</v>
      </c>
      <c r="K9" s="101">
        <f t="shared" si="0"/>
        <v>3043395</v>
      </c>
    </row>
    <row r="10" spans="1:11">
      <c r="A10" s="1" t="s">
        <v>34</v>
      </c>
      <c r="B10" s="85">
        <v>610420</v>
      </c>
      <c r="C10" s="85">
        <v>959672</v>
      </c>
      <c r="D10" s="85">
        <v>18379232</v>
      </c>
      <c r="E10" s="85">
        <v>799223</v>
      </c>
      <c r="F10" s="85">
        <v>3187814</v>
      </c>
      <c r="G10" s="85">
        <v>3275497</v>
      </c>
      <c r="H10" s="85">
        <v>0</v>
      </c>
      <c r="I10" s="85">
        <v>0</v>
      </c>
      <c r="J10" s="85">
        <v>54077280</v>
      </c>
      <c r="K10" s="101">
        <f t="shared" si="0"/>
        <v>81289138</v>
      </c>
    </row>
    <row r="11" spans="1:11">
      <c r="A11" s="1" t="s">
        <v>35</v>
      </c>
      <c r="B11" s="85">
        <v>10722094</v>
      </c>
      <c r="C11" s="85">
        <v>210491</v>
      </c>
      <c r="D11" s="85">
        <v>15139570</v>
      </c>
      <c r="E11" s="85">
        <v>367517</v>
      </c>
      <c r="F11" s="85">
        <v>1039972</v>
      </c>
      <c r="G11" s="85">
        <v>0</v>
      </c>
      <c r="H11" s="85">
        <v>885243</v>
      </c>
      <c r="I11" s="85">
        <v>0</v>
      </c>
      <c r="J11" s="85">
        <v>8107248</v>
      </c>
      <c r="K11" s="101">
        <f t="shared" si="0"/>
        <v>36472135</v>
      </c>
    </row>
    <row r="12" spans="1:11">
      <c r="A12" s="1" t="s">
        <v>36</v>
      </c>
      <c r="B12" s="85">
        <v>546594</v>
      </c>
      <c r="C12" s="85">
        <v>403739</v>
      </c>
      <c r="D12" s="85">
        <v>36729605</v>
      </c>
      <c r="E12" s="85">
        <v>698772</v>
      </c>
      <c r="F12" s="85">
        <v>3482969</v>
      </c>
      <c r="G12" s="85">
        <v>174355</v>
      </c>
      <c r="H12" s="85">
        <v>0</v>
      </c>
      <c r="I12" s="85">
        <v>0</v>
      </c>
      <c r="J12" s="85">
        <v>5105092</v>
      </c>
      <c r="K12" s="101">
        <f t="shared" si="0"/>
        <v>47141126</v>
      </c>
    </row>
    <row r="13" spans="1:11">
      <c r="A13" s="1" t="s">
        <v>37</v>
      </c>
      <c r="B13" s="85">
        <v>1153487</v>
      </c>
      <c r="C13" s="85">
        <v>1193111</v>
      </c>
      <c r="D13" s="85">
        <v>11038384</v>
      </c>
      <c r="E13" s="85">
        <v>2494755</v>
      </c>
      <c r="F13" s="85">
        <v>6313454</v>
      </c>
      <c r="G13" s="85">
        <v>0</v>
      </c>
      <c r="H13" s="85">
        <v>33059267</v>
      </c>
      <c r="I13" s="85">
        <v>0</v>
      </c>
      <c r="J13" s="85">
        <v>147728083</v>
      </c>
      <c r="K13" s="101">
        <f t="shared" si="0"/>
        <v>202980541</v>
      </c>
    </row>
    <row r="14" spans="1:11">
      <c r="A14" s="1" t="s">
        <v>38</v>
      </c>
      <c r="B14" s="85">
        <v>1826643</v>
      </c>
      <c r="C14" s="85">
        <v>1028</v>
      </c>
      <c r="D14" s="85">
        <v>4569429</v>
      </c>
      <c r="E14" s="85">
        <v>219436</v>
      </c>
      <c r="F14" s="85">
        <v>26762</v>
      </c>
      <c r="G14" s="85">
        <v>0</v>
      </c>
      <c r="H14" s="85">
        <v>0</v>
      </c>
      <c r="I14" s="85">
        <v>0</v>
      </c>
      <c r="J14" s="85">
        <v>3416638</v>
      </c>
      <c r="K14" s="101">
        <f t="shared" si="0"/>
        <v>10059936</v>
      </c>
    </row>
    <row r="15" spans="1:11">
      <c r="A15" s="1" t="s">
        <v>39</v>
      </c>
      <c r="B15" s="85">
        <v>0</v>
      </c>
      <c r="C15" s="85">
        <v>896991</v>
      </c>
      <c r="D15" s="85">
        <v>5199612</v>
      </c>
      <c r="E15" s="85">
        <v>289452</v>
      </c>
      <c r="F15" s="85">
        <v>737707</v>
      </c>
      <c r="G15" s="85">
        <v>0</v>
      </c>
      <c r="H15" s="85">
        <v>2145888</v>
      </c>
      <c r="I15" s="85">
        <v>0</v>
      </c>
      <c r="J15" s="85">
        <v>1163321</v>
      </c>
      <c r="K15" s="101">
        <f t="shared" si="0"/>
        <v>10432971</v>
      </c>
    </row>
    <row r="16" spans="1:11">
      <c r="A16" s="1" t="s">
        <v>40</v>
      </c>
      <c r="B16" s="85">
        <v>444356</v>
      </c>
      <c r="C16" s="85">
        <v>200229</v>
      </c>
      <c r="D16" s="85">
        <v>1856798</v>
      </c>
      <c r="E16" s="85">
        <v>54409</v>
      </c>
      <c r="F16" s="85">
        <v>13000</v>
      </c>
      <c r="G16" s="85">
        <v>722705</v>
      </c>
      <c r="H16" s="85">
        <v>365252</v>
      </c>
      <c r="I16" s="85">
        <v>0</v>
      </c>
      <c r="J16" s="85">
        <v>657627</v>
      </c>
      <c r="K16" s="101">
        <f t="shared" si="0"/>
        <v>4314376</v>
      </c>
    </row>
    <row r="17" spans="1:11">
      <c r="A17" s="64" t="s">
        <v>41</v>
      </c>
      <c r="B17" s="86">
        <v>10062749</v>
      </c>
      <c r="C17" s="85">
        <v>4961786</v>
      </c>
      <c r="D17" s="85">
        <v>234193748</v>
      </c>
      <c r="E17" s="85">
        <v>9594992</v>
      </c>
      <c r="F17" s="85">
        <v>16324455</v>
      </c>
      <c r="G17" s="85">
        <v>0</v>
      </c>
      <c r="H17" s="85">
        <v>240087040</v>
      </c>
      <c r="I17" s="85">
        <v>409170222</v>
      </c>
      <c r="J17" s="85">
        <v>147546403</v>
      </c>
      <c r="K17" s="101">
        <f t="shared" si="0"/>
        <v>1071941395</v>
      </c>
    </row>
    <row r="18" spans="1:11">
      <c r="A18" s="1" t="s">
        <v>42</v>
      </c>
      <c r="B18" s="85">
        <v>1263847</v>
      </c>
      <c r="C18" s="85">
        <v>14561100</v>
      </c>
      <c r="D18" s="85">
        <v>67099582</v>
      </c>
      <c r="E18" s="85">
        <v>1430512</v>
      </c>
      <c r="F18" s="85">
        <v>2130251</v>
      </c>
      <c r="G18" s="85">
        <v>493051</v>
      </c>
      <c r="H18" s="85">
        <v>11941537</v>
      </c>
      <c r="I18" s="85">
        <v>0</v>
      </c>
      <c r="J18" s="85">
        <v>11561363</v>
      </c>
      <c r="K18" s="101">
        <f t="shared" si="0"/>
        <v>110481243</v>
      </c>
    </row>
    <row r="19" spans="1:11">
      <c r="A19" s="1" t="s">
        <v>43</v>
      </c>
      <c r="B19" s="85">
        <v>486914</v>
      </c>
      <c r="C19" s="85">
        <v>968844</v>
      </c>
      <c r="D19" s="85">
        <v>7311811</v>
      </c>
      <c r="E19" s="85">
        <v>659442</v>
      </c>
      <c r="F19" s="85">
        <v>733259</v>
      </c>
      <c r="G19" s="85">
        <v>0</v>
      </c>
      <c r="H19" s="85">
        <v>8907613</v>
      </c>
      <c r="I19" s="85">
        <v>0</v>
      </c>
      <c r="J19" s="85">
        <v>11820292</v>
      </c>
      <c r="K19" s="101">
        <f t="shared" si="0"/>
        <v>30888175</v>
      </c>
    </row>
    <row r="20" spans="1:11">
      <c r="A20" s="1" t="s">
        <v>44</v>
      </c>
      <c r="B20" s="85">
        <v>3967117</v>
      </c>
      <c r="C20" s="85">
        <v>134921</v>
      </c>
      <c r="D20" s="85">
        <v>417567</v>
      </c>
      <c r="E20" s="85">
        <v>91300</v>
      </c>
      <c r="F20" s="85">
        <v>147061</v>
      </c>
      <c r="G20" s="85">
        <v>3027</v>
      </c>
      <c r="H20" s="85">
        <v>235</v>
      </c>
      <c r="I20" s="85">
        <v>0</v>
      </c>
      <c r="J20" s="85">
        <v>340249</v>
      </c>
      <c r="K20" s="101">
        <f t="shared" si="0"/>
        <v>5101477</v>
      </c>
    </row>
    <row r="21" spans="1:11">
      <c r="A21" s="1" t="s">
        <v>45</v>
      </c>
      <c r="B21" s="85">
        <v>769975</v>
      </c>
      <c r="C21" s="85">
        <v>1075672</v>
      </c>
      <c r="D21" s="85">
        <v>1992651</v>
      </c>
      <c r="E21" s="85">
        <v>159108</v>
      </c>
      <c r="F21" s="85">
        <v>368998</v>
      </c>
      <c r="G21" s="85">
        <v>0</v>
      </c>
      <c r="H21" s="85">
        <v>273250</v>
      </c>
      <c r="I21" s="85">
        <v>0</v>
      </c>
      <c r="J21" s="85">
        <v>3795105</v>
      </c>
      <c r="K21" s="101">
        <f t="shared" si="0"/>
        <v>8434759</v>
      </c>
    </row>
    <row r="22" spans="1:11">
      <c r="A22" s="1" t="s">
        <v>46</v>
      </c>
      <c r="B22" s="85">
        <v>943756</v>
      </c>
      <c r="C22" s="85">
        <v>426443</v>
      </c>
      <c r="D22" s="85">
        <v>1664916</v>
      </c>
      <c r="E22" s="85">
        <v>65000</v>
      </c>
      <c r="F22" s="85">
        <v>0</v>
      </c>
      <c r="G22" s="85">
        <v>0</v>
      </c>
      <c r="H22" s="85">
        <v>558276</v>
      </c>
      <c r="I22" s="85">
        <v>0</v>
      </c>
      <c r="J22" s="85">
        <v>372589</v>
      </c>
      <c r="K22" s="101">
        <f t="shared" si="0"/>
        <v>4030980</v>
      </c>
    </row>
    <row r="23" spans="1:11">
      <c r="A23" s="1" t="s">
        <v>47</v>
      </c>
      <c r="B23" s="85">
        <v>992869</v>
      </c>
      <c r="C23" s="85">
        <v>217234</v>
      </c>
      <c r="D23" s="85">
        <v>2254593</v>
      </c>
      <c r="E23" s="85">
        <v>108057</v>
      </c>
      <c r="F23" s="85">
        <v>126463</v>
      </c>
      <c r="G23" s="85">
        <v>17439</v>
      </c>
      <c r="H23" s="85">
        <v>0</v>
      </c>
      <c r="I23" s="85">
        <v>0</v>
      </c>
      <c r="J23" s="85">
        <v>725248</v>
      </c>
      <c r="K23" s="101">
        <f t="shared" si="0"/>
        <v>4441903</v>
      </c>
    </row>
    <row r="24" spans="1:11">
      <c r="A24" s="1" t="s">
        <v>48</v>
      </c>
      <c r="B24" s="85">
        <v>557259</v>
      </c>
      <c r="C24" s="85">
        <v>941404</v>
      </c>
      <c r="D24" s="85">
        <v>2519336</v>
      </c>
      <c r="E24" s="85">
        <v>196904</v>
      </c>
      <c r="F24" s="85">
        <v>103848</v>
      </c>
      <c r="G24" s="85">
        <v>167450</v>
      </c>
      <c r="H24" s="85">
        <v>1238076</v>
      </c>
      <c r="I24" s="85">
        <v>0</v>
      </c>
      <c r="J24" s="85">
        <v>1403739</v>
      </c>
      <c r="K24" s="101">
        <f t="shared" si="0"/>
        <v>7128016</v>
      </c>
    </row>
    <row r="25" spans="1:11">
      <c r="A25" s="1" t="s">
        <v>49</v>
      </c>
      <c r="B25" s="85">
        <v>452350</v>
      </c>
      <c r="C25" s="85">
        <v>153664</v>
      </c>
      <c r="D25" s="85">
        <v>1793751</v>
      </c>
      <c r="E25" s="85">
        <v>36117</v>
      </c>
      <c r="F25" s="85">
        <v>43125</v>
      </c>
      <c r="G25" s="85">
        <v>0</v>
      </c>
      <c r="H25" s="85">
        <v>0</v>
      </c>
      <c r="I25" s="85">
        <v>0</v>
      </c>
      <c r="J25" s="85">
        <v>773861</v>
      </c>
      <c r="K25" s="101">
        <f t="shared" si="0"/>
        <v>3252868</v>
      </c>
    </row>
    <row r="26" spans="1:11">
      <c r="A26" s="1" t="s">
        <v>50</v>
      </c>
      <c r="B26" s="85">
        <v>347100</v>
      </c>
      <c r="C26" s="85">
        <v>258204</v>
      </c>
      <c r="D26" s="85">
        <v>3408901</v>
      </c>
      <c r="E26" s="85">
        <v>35808</v>
      </c>
      <c r="F26" s="85">
        <v>207200</v>
      </c>
      <c r="G26" s="85">
        <v>259066</v>
      </c>
      <c r="H26" s="85">
        <v>0</v>
      </c>
      <c r="I26" s="85">
        <v>0</v>
      </c>
      <c r="J26" s="85">
        <v>11122349</v>
      </c>
      <c r="K26" s="101">
        <f t="shared" si="0"/>
        <v>15638628</v>
      </c>
    </row>
    <row r="27" spans="1:11">
      <c r="A27" s="1" t="s">
        <v>51</v>
      </c>
      <c r="B27" s="85">
        <v>915089</v>
      </c>
      <c r="C27" s="85">
        <v>310818</v>
      </c>
      <c r="D27" s="85">
        <v>7271569</v>
      </c>
      <c r="E27" s="85">
        <v>258151</v>
      </c>
      <c r="F27" s="85">
        <v>277168</v>
      </c>
      <c r="G27" s="85">
        <v>0</v>
      </c>
      <c r="H27" s="85">
        <v>0</v>
      </c>
      <c r="I27" s="85">
        <v>0</v>
      </c>
      <c r="J27" s="85">
        <v>3399119</v>
      </c>
      <c r="K27" s="101">
        <f t="shared" si="0"/>
        <v>12431914</v>
      </c>
    </row>
    <row r="28" spans="1:11">
      <c r="A28" s="1" t="s">
        <v>52</v>
      </c>
      <c r="B28" s="85">
        <v>1355442</v>
      </c>
      <c r="C28" s="85">
        <v>1040765</v>
      </c>
      <c r="D28" s="85">
        <v>13418315</v>
      </c>
      <c r="E28" s="85">
        <v>995975</v>
      </c>
      <c r="F28" s="85">
        <v>1329899</v>
      </c>
      <c r="G28" s="85">
        <v>0</v>
      </c>
      <c r="H28" s="85">
        <v>0</v>
      </c>
      <c r="I28" s="85">
        <v>0</v>
      </c>
      <c r="J28" s="85">
        <v>37550789</v>
      </c>
      <c r="K28" s="101">
        <f t="shared" si="0"/>
        <v>55691185</v>
      </c>
    </row>
    <row r="29" spans="1:11">
      <c r="A29" s="1" t="s">
        <v>53</v>
      </c>
      <c r="B29" s="85">
        <v>417251</v>
      </c>
      <c r="C29" s="85">
        <v>479010</v>
      </c>
      <c r="D29" s="85">
        <v>17192467</v>
      </c>
      <c r="E29" s="85">
        <v>312516</v>
      </c>
      <c r="F29" s="85">
        <v>455939</v>
      </c>
      <c r="G29" s="85">
        <v>0</v>
      </c>
      <c r="H29" s="85">
        <v>0</v>
      </c>
      <c r="I29" s="85">
        <v>0</v>
      </c>
      <c r="J29" s="85">
        <v>15402644</v>
      </c>
      <c r="K29" s="101">
        <f t="shared" si="0"/>
        <v>34259827</v>
      </c>
    </row>
    <row r="30" spans="1:11">
      <c r="A30" s="1" t="s">
        <v>54</v>
      </c>
      <c r="B30" s="85">
        <v>2839788</v>
      </c>
      <c r="C30" s="85">
        <v>2746864</v>
      </c>
      <c r="D30" s="85">
        <v>149870687</v>
      </c>
      <c r="E30" s="85">
        <v>10194703</v>
      </c>
      <c r="F30" s="85">
        <v>19724620</v>
      </c>
      <c r="G30" s="85">
        <v>31943261</v>
      </c>
      <c r="H30" s="85">
        <v>128211243</v>
      </c>
      <c r="I30" s="85">
        <v>408460</v>
      </c>
      <c r="J30" s="85">
        <v>226408754</v>
      </c>
      <c r="K30" s="101">
        <f t="shared" si="0"/>
        <v>572348380</v>
      </c>
    </row>
    <row r="31" spans="1:11">
      <c r="A31" s="1" t="s">
        <v>55</v>
      </c>
      <c r="B31" s="85">
        <v>1000199</v>
      </c>
      <c r="C31" s="85">
        <v>0</v>
      </c>
      <c r="D31" s="85">
        <v>1354946</v>
      </c>
      <c r="E31" s="85">
        <v>37086</v>
      </c>
      <c r="F31" s="85">
        <v>30451</v>
      </c>
      <c r="G31" s="85">
        <v>85008</v>
      </c>
      <c r="H31" s="85">
        <v>0</v>
      </c>
      <c r="I31" s="85">
        <v>0</v>
      </c>
      <c r="J31" s="85">
        <v>21476</v>
      </c>
      <c r="K31" s="101">
        <f t="shared" si="0"/>
        <v>2529166</v>
      </c>
    </row>
    <row r="32" spans="1:11">
      <c r="A32" s="1" t="s">
        <v>56</v>
      </c>
      <c r="B32" s="85">
        <v>989296</v>
      </c>
      <c r="C32" s="85">
        <v>437535</v>
      </c>
      <c r="D32" s="85">
        <v>13610757</v>
      </c>
      <c r="E32" s="85">
        <v>1002406</v>
      </c>
      <c r="F32" s="85">
        <v>3625995</v>
      </c>
      <c r="G32" s="85">
        <v>0</v>
      </c>
      <c r="H32" s="85">
        <v>5230520</v>
      </c>
      <c r="I32" s="85">
        <v>0</v>
      </c>
      <c r="J32" s="85">
        <v>35907750</v>
      </c>
      <c r="K32" s="101">
        <f t="shared" si="0"/>
        <v>60804259</v>
      </c>
    </row>
    <row r="33" spans="1:11">
      <c r="A33" s="1" t="s">
        <v>57</v>
      </c>
      <c r="B33" s="85">
        <v>329740</v>
      </c>
      <c r="C33" s="85">
        <v>325242</v>
      </c>
      <c r="D33" s="85">
        <v>3881268</v>
      </c>
      <c r="E33" s="85">
        <v>92271</v>
      </c>
      <c r="F33" s="85">
        <v>265586</v>
      </c>
      <c r="G33" s="85">
        <v>0</v>
      </c>
      <c r="H33" s="85">
        <v>158210</v>
      </c>
      <c r="I33" s="85">
        <v>0</v>
      </c>
      <c r="J33" s="85">
        <v>4445020</v>
      </c>
      <c r="K33" s="101">
        <f t="shared" si="0"/>
        <v>9497337</v>
      </c>
    </row>
    <row r="34" spans="1:11">
      <c r="A34" s="1" t="s">
        <v>58</v>
      </c>
      <c r="B34" s="85">
        <v>238043</v>
      </c>
      <c r="C34" s="85">
        <v>334908</v>
      </c>
      <c r="D34" s="85">
        <v>2029907</v>
      </c>
      <c r="E34" s="85">
        <v>29914</v>
      </c>
      <c r="F34" s="85">
        <v>175141</v>
      </c>
      <c r="G34" s="85">
        <v>91263</v>
      </c>
      <c r="H34" s="85">
        <v>679817</v>
      </c>
      <c r="I34" s="85">
        <v>0</v>
      </c>
      <c r="J34" s="85">
        <v>303258</v>
      </c>
      <c r="K34" s="101">
        <f t="shared" si="0"/>
        <v>3882251</v>
      </c>
    </row>
    <row r="35" spans="1:11">
      <c r="A35" s="1" t="s">
        <v>59</v>
      </c>
      <c r="B35" s="85">
        <v>208467</v>
      </c>
      <c r="C35" s="85">
        <v>4004</v>
      </c>
      <c r="D35" s="85">
        <v>77028</v>
      </c>
      <c r="E35" s="85">
        <v>55631</v>
      </c>
      <c r="F35" s="85">
        <v>16747</v>
      </c>
      <c r="G35" s="85">
        <v>0</v>
      </c>
      <c r="H35" s="85">
        <v>0</v>
      </c>
      <c r="I35" s="85">
        <v>0</v>
      </c>
      <c r="J35" s="85">
        <v>1795616</v>
      </c>
      <c r="K35" s="101">
        <f t="shared" si="0"/>
        <v>2157493</v>
      </c>
    </row>
    <row r="36" spans="1:11">
      <c r="A36" s="1" t="s">
        <v>60</v>
      </c>
      <c r="B36" s="85">
        <v>648372</v>
      </c>
      <c r="C36" s="85">
        <v>810248</v>
      </c>
      <c r="D36" s="85">
        <v>23975253</v>
      </c>
      <c r="E36" s="85">
        <v>685394</v>
      </c>
      <c r="F36" s="85">
        <v>1150944</v>
      </c>
      <c r="G36" s="85">
        <v>426220</v>
      </c>
      <c r="H36" s="85">
        <v>9548008</v>
      </c>
      <c r="I36" s="85">
        <v>0</v>
      </c>
      <c r="J36" s="85">
        <v>32665727</v>
      </c>
      <c r="K36" s="101">
        <f t="shared" si="0"/>
        <v>69910166</v>
      </c>
    </row>
    <row r="37" spans="1:11">
      <c r="A37" s="1" t="s">
        <v>61</v>
      </c>
      <c r="B37" s="85">
        <v>1408100</v>
      </c>
      <c r="C37" s="85">
        <v>22223495</v>
      </c>
      <c r="D37" s="85">
        <v>147199177</v>
      </c>
      <c r="E37" s="85">
        <v>3005634</v>
      </c>
      <c r="F37" s="85">
        <v>3972039</v>
      </c>
      <c r="G37" s="85">
        <v>11529549</v>
      </c>
      <c r="H37" s="85">
        <v>23441669</v>
      </c>
      <c r="I37" s="85">
        <v>0</v>
      </c>
      <c r="J37" s="85">
        <v>48439921</v>
      </c>
      <c r="K37" s="101">
        <f t="shared" si="0"/>
        <v>261219584</v>
      </c>
    </row>
    <row r="38" spans="1:11">
      <c r="A38" s="1" t="s">
        <v>62</v>
      </c>
      <c r="B38" s="85">
        <v>1678881</v>
      </c>
      <c r="C38" s="85">
        <v>2111612</v>
      </c>
      <c r="D38" s="85">
        <v>23222175</v>
      </c>
      <c r="E38" s="85">
        <v>2062404</v>
      </c>
      <c r="F38" s="85">
        <v>1278050</v>
      </c>
      <c r="G38" s="85">
        <v>289015</v>
      </c>
      <c r="H38" s="85">
        <v>0</v>
      </c>
      <c r="I38" s="85">
        <v>0</v>
      </c>
      <c r="J38" s="85">
        <v>29583668</v>
      </c>
      <c r="K38" s="101">
        <f t="shared" si="0"/>
        <v>60225805</v>
      </c>
    </row>
    <row r="39" spans="1:11">
      <c r="A39" s="1" t="s">
        <v>63</v>
      </c>
      <c r="B39" s="85">
        <v>341778</v>
      </c>
      <c r="C39" s="85">
        <v>230924</v>
      </c>
      <c r="D39" s="85">
        <v>3014742</v>
      </c>
      <c r="E39" s="85">
        <v>266432</v>
      </c>
      <c r="F39" s="85">
        <v>85234</v>
      </c>
      <c r="G39" s="85">
        <v>21702</v>
      </c>
      <c r="H39" s="85">
        <v>950000</v>
      </c>
      <c r="I39" s="85">
        <v>0</v>
      </c>
      <c r="J39" s="85">
        <v>3699212</v>
      </c>
      <c r="K39" s="101">
        <f t="shared" si="0"/>
        <v>8610024</v>
      </c>
    </row>
    <row r="40" spans="1:11">
      <c r="A40" s="1" t="s">
        <v>64</v>
      </c>
      <c r="B40" s="85">
        <v>518254</v>
      </c>
      <c r="C40" s="85">
        <v>0</v>
      </c>
      <c r="D40" s="85">
        <v>0</v>
      </c>
      <c r="E40" s="85">
        <v>31320</v>
      </c>
      <c r="F40" s="85">
        <v>0</v>
      </c>
      <c r="G40" s="85">
        <v>218093</v>
      </c>
      <c r="H40" s="85">
        <v>0</v>
      </c>
      <c r="I40" s="85">
        <v>0</v>
      </c>
      <c r="J40" s="85">
        <v>1727526</v>
      </c>
      <c r="K40" s="101">
        <f t="shared" si="0"/>
        <v>2495193</v>
      </c>
    </row>
    <row r="41" spans="1:11">
      <c r="A41" s="1" t="s">
        <v>65</v>
      </c>
      <c r="B41" s="85">
        <v>404718</v>
      </c>
      <c r="C41" s="85">
        <v>263513</v>
      </c>
      <c r="D41" s="85">
        <v>1660353</v>
      </c>
      <c r="E41" s="85">
        <v>47801</v>
      </c>
      <c r="F41" s="85">
        <v>60501</v>
      </c>
      <c r="G41" s="85">
        <v>9648</v>
      </c>
      <c r="H41" s="85">
        <v>2360065</v>
      </c>
      <c r="I41" s="85">
        <v>0</v>
      </c>
      <c r="J41" s="85">
        <v>1460673</v>
      </c>
      <c r="K41" s="101">
        <f t="shared" si="0"/>
        <v>6267272</v>
      </c>
    </row>
    <row r="42" spans="1:11">
      <c r="A42" s="1" t="s">
        <v>66</v>
      </c>
      <c r="B42" s="85">
        <v>2259000</v>
      </c>
      <c r="C42" s="85">
        <v>1972000</v>
      </c>
      <c r="D42" s="85">
        <v>25988000</v>
      </c>
      <c r="E42" s="85">
        <v>2571000</v>
      </c>
      <c r="F42" s="85">
        <v>2757000</v>
      </c>
      <c r="G42" s="85">
        <v>0</v>
      </c>
      <c r="H42" s="85">
        <v>21366000</v>
      </c>
      <c r="I42" s="85">
        <v>0</v>
      </c>
      <c r="J42" s="85">
        <v>105025000</v>
      </c>
      <c r="K42" s="101">
        <f t="shared" si="0"/>
        <v>161938000</v>
      </c>
    </row>
    <row r="43" spans="1:11">
      <c r="A43" s="1" t="s">
        <v>67</v>
      </c>
      <c r="B43" s="85">
        <v>2601358</v>
      </c>
      <c r="C43" s="85">
        <v>1030258</v>
      </c>
      <c r="D43" s="85">
        <v>5654705</v>
      </c>
      <c r="E43" s="85">
        <v>821442</v>
      </c>
      <c r="F43" s="85">
        <v>1235207</v>
      </c>
      <c r="G43" s="85">
        <v>3635041</v>
      </c>
      <c r="H43" s="85">
        <v>7139216</v>
      </c>
      <c r="I43" s="85">
        <v>0</v>
      </c>
      <c r="J43" s="85">
        <v>54097500</v>
      </c>
      <c r="K43" s="101">
        <f t="shared" si="0"/>
        <v>76214727</v>
      </c>
    </row>
    <row r="44" spans="1:11">
      <c r="A44" s="1" t="s">
        <v>68</v>
      </c>
      <c r="B44" s="85">
        <v>579337</v>
      </c>
      <c r="C44" s="85">
        <v>1134343</v>
      </c>
      <c r="D44" s="85">
        <v>52249404</v>
      </c>
      <c r="E44" s="85">
        <v>4549375</v>
      </c>
      <c r="F44" s="85">
        <v>3092384</v>
      </c>
      <c r="G44" s="85">
        <v>134308</v>
      </c>
      <c r="H44" s="85">
        <v>8136267</v>
      </c>
      <c r="I44" s="85">
        <v>0</v>
      </c>
      <c r="J44" s="85">
        <v>39484823</v>
      </c>
      <c r="K44" s="101">
        <f t="shared" si="0"/>
        <v>109360241</v>
      </c>
    </row>
    <row r="45" spans="1:11">
      <c r="A45" s="1" t="s">
        <v>69</v>
      </c>
      <c r="B45" s="85">
        <v>19137994</v>
      </c>
      <c r="C45" s="85">
        <v>4575695</v>
      </c>
      <c r="D45" s="85">
        <v>124190175</v>
      </c>
      <c r="E45" s="85">
        <v>17390000</v>
      </c>
      <c r="F45" s="85">
        <v>1321727</v>
      </c>
      <c r="G45" s="85">
        <v>0</v>
      </c>
      <c r="H45" s="85">
        <v>354118900</v>
      </c>
      <c r="I45" s="85">
        <v>24951000</v>
      </c>
      <c r="J45" s="85">
        <v>664323559</v>
      </c>
      <c r="K45" s="101">
        <f t="shared" si="0"/>
        <v>1210009050</v>
      </c>
    </row>
    <row r="46" spans="1:11">
      <c r="A46" s="1" t="s">
        <v>70</v>
      </c>
      <c r="B46" s="85">
        <v>1826794</v>
      </c>
      <c r="C46" s="85">
        <v>915522</v>
      </c>
      <c r="D46" s="85">
        <v>16734969</v>
      </c>
      <c r="E46" s="85">
        <v>1875643</v>
      </c>
      <c r="F46" s="85">
        <v>1651071</v>
      </c>
      <c r="G46" s="85">
        <v>0</v>
      </c>
      <c r="H46" s="85">
        <v>9885140</v>
      </c>
      <c r="I46" s="85">
        <v>0</v>
      </c>
      <c r="J46" s="85">
        <v>13588887</v>
      </c>
      <c r="K46" s="101">
        <f t="shared" si="0"/>
        <v>46478026</v>
      </c>
    </row>
    <row r="47" spans="1:11">
      <c r="A47" s="1" t="s">
        <v>71</v>
      </c>
      <c r="B47" s="85">
        <v>466435</v>
      </c>
      <c r="C47" s="85">
        <v>790876</v>
      </c>
      <c r="D47" s="85">
        <v>8679778</v>
      </c>
      <c r="E47" s="85">
        <v>429270</v>
      </c>
      <c r="F47" s="85">
        <v>1605240</v>
      </c>
      <c r="G47" s="85">
        <v>1241595</v>
      </c>
      <c r="H47" s="85">
        <v>5052804</v>
      </c>
      <c r="I47" s="85">
        <v>0</v>
      </c>
      <c r="J47" s="85">
        <v>4946968</v>
      </c>
      <c r="K47" s="101">
        <f t="shared" si="0"/>
        <v>23212966</v>
      </c>
    </row>
    <row r="48" spans="1:11">
      <c r="A48" s="1" t="s">
        <v>72</v>
      </c>
      <c r="B48" s="85">
        <v>789609</v>
      </c>
      <c r="C48" s="85">
        <v>769668</v>
      </c>
      <c r="D48" s="85">
        <v>18445433</v>
      </c>
      <c r="E48" s="85">
        <v>485500</v>
      </c>
      <c r="F48" s="85">
        <v>661395</v>
      </c>
      <c r="G48" s="85">
        <v>255345</v>
      </c>
      <c r="H48" s="85">
        <v>1732634</v>
      </c>
      <c r="I48" s="85">
        <v>0</v>
      </c>
      <c r="J48" s="85">
        <v>39580547</v>
      </c>
      <c r="K48" s="101">
        <f t="shared" si="0"/>
        <v>62720131</v>
      </c>
    </row>
    <row r="49" spans="1:11">
      <c r="A49" s="1" t="s">
        <v>73</v>
      </c>
      <c r="B49" s="85">
        <v>1141990</v>
      </c>
      <c r="C49" s="85">
        <v>561290</v>
      </c>
      <c r="D49" s="85">
        <v>3873301</v>
      </c>
      <c r="E49" s="85">
        <v>136607</v>
      </c>
      <c r="F49" s="85">
        <v>485989</v>
      </c>
      <c r="G49" s="85">
        <v>0</v>
      </c>
      <c r="H49" s="85">
        <v>0</v>
      </c>
      <c r="I49" s="85">
        <v>0</v>
      </c>
      <c r="J49" s="85">
        <v>2599921</v>
      </c>
      <c r="K49" s="101">
        <f t="shared" si="0"/>
        <v>8799098</v>
      </c>
    </row>
    <row r="50" spans="1:11">
      <c r="A50" s="1" t="s">
        <v>74</v>
      </c>
      <c r="B50" s="85">
        <v>2558130</v>
      </c>
      <c r="C50" s="85">
        <v>2707238</v>
      </c>
      <c r="D50" s="85">
        <v>71544147</v>
      </c>
      <c r="E50" s="85">
        <v>3857117</v>
      </c>
      <c r="F50" s="85">
        <v>6844211</v>
      </c>
      <c r="G50" s="85">
        <v>26722469</v>
      </c>
      <c r="H50" s="85">
        <v>50467129</v>
      </c>
      <c r="I50" s="85">
        <v>13264561</v>
      </c>
      <c r="J50" s="85">
        <v>101186481</v>
      </c>
      <c r="K50" s="101">
        <f t="shared" si="0"/>
        <v>279151483</v>
      </c>
    </row>
    <row r="51" spans="1:11">
      <c r="A51" s="1" t="s">
        <v>75</v>
      </c>
      <c r="B51" s="85">
        <v>0</v>
      </c>
      <c r="C51" s="85">
        <v>2748014</v>
      </c>
      <c r="D51" s="85">
        <v>52804637</v>
      </c>
      <c r="E51" s="85">
        <v>1246621</v>
      </c>
      <c r="F51" s="85">
        <v>8626116</v>
      </c>
      <c r="G51" s="85">
        <v>12173</v>
      </c>
      <c r="H51" s="85">
        <v>95900223</v>
      </c>
      <c r="I51" s="85">
        <v>0</v>
      </c>
      <c r="J51" s="85">
        <v>25577888</v>
      </c>
      <c r="K51" s="101">
        <f t="shared" si="0"/>
        <v>186915672</v>
      </c>
    </row>
    <row r="52" spans="1:11">
      <c r="A52" s="1" t="s">
        <v>76</v>
      </c>
      <c r="B52" s="85">
        <v>14270144</v>
      </c>
      <c r="C52" s="85">
        <v>0</v>
      </c>
      <c r="D52" s="85">
        <v>107960828</v>
      </c>
      <c r="E52" s="85">
        <v>5568413</v>
      </c>
      <c r="F52" s="85">
        <v>8320578</v>
      </c>
      <c r="G52" s="85">
        <v>0</v>
      </c>
      <c r="H52" s="85">
        <v>113140185</v>
      </c>
      <c r="I52" s="85">
        <v>0</v>
      </c>
      <c r="J52" s="85">
        <v>321067497</v>
      </c>
      <c r="K52" s="101">
        <f t="shared" si="0"/>
        <v>570327645</v>
      </c>
    </row>
    <row r="53" spans="1:11">
      <c r="A53" s="1" t="s">
        <v>77</v>
      </c>
      <c r="B53" s="85">
        <v>1351396</v>
      </c>
      <c r="C53" s="85">
        <v>4932590</v>
      </c>
      <c r="D53" s="85">
        <v>81682000</v>
      </c>
      <c r="E53" s="85">
        <v>2408517</v>
      </c>
      <c r="F53" s="85">
        <v>7543939</v>
      </c>
      <c r="G53" s="85">
        <v>9326145</v>
      </c>
      <c r="H53" s="85">
        <v>19913284</v>
      </c>
      <c r="I53" s="85">
        <v>0</v>
      </c>
      <c r="J53" s="85">
        <v>89848267</v>
      </c>
      <c r="K53" s="101">
        <f t="shared" si="0"/>
        <v>217006138</v>
      </c>
    </row>
    <row r="54" spans="1:11">
      <c r="A54" s="1" t="s">
        <v>78</v>
      </c>
      <c r="B54" s="85">
        <v>1752354</v>
      </c>
      <c r="C54" s="85">
        <v>1380794</v>
      </c>
      <c r="D54" s="85">
        <v>74116265</v>
      </c>
      <c r="E54" s="85">
        <v>4504018</v>
      </c>
      <c r="F54" s="85">
        <v>6563267</v>
      </c>
      <c r="G54" s="85">
        <v>45471038</v>
      </c>
      <c r="H54" s="85">
        <v>5937828</v>
      </c>
      <c r="I54" s="85">
        <v>0</v>
      </c>
      <c r="J54" s="85">
        <v>139999373</v>
      </c>
      <c r="K54" s="101">
        <f t="shared" si="0"/>
        <v>279724937</v>
      </c>
    </row>
    <row r="55" spans="1:11">
      <c r="A55" s="1" t="s">
        <v>79</v>
      </c>
      <c r="B55" s="85">
        <v>609120</v>
      </c>
      <c r="C55" s="85">
        <v>4073724</v>
      </c>
      <c r="D55" s="85">
        <v>77960998</v>
      </c>
      <c r="E55" s="85">
        <v>1439949</v>
      </c>
      <c r="F55" s="85">
        <v>3185872</v>
      </c>
      <c r="G55" s="85">
        <v>0</v>
      </c>
      <c r="H55" s="85">
        <v>0</v>
      </c>
      <c r="I55" s="85">
        <v>0</v>
      </c>
      <c r="J55" s="85">
        <v>90055277</v>
      </c>
      <c r="K55" s="101">
        <f t="shared" si="0"/>
        <v>177324940</v>
      </c>
    </row>
    <row r="56" spans="1:11">
      <c r="A56" s="1" t="s">
        <v>80</v>
      </c>
      <c r="B56" s="85">
        <v>486586</v>
      </c>
      <c r="C56" s="85">
        <v>426793</v>
      </c>
      <c r="D56" s="85">
        <v>6247876</v>
      </c>
      <c r="E56" s="85">
        <v>232325</v>
      </c>
      <c r="F56" s="85">
        <v>439044</v>
      </c>
      <c r="G56" s="85">
        <v>0</v>
      </c>
      <c r="H56" s="85">
        <v>2697926</v>
      </c>
      <c r="I56" s="85">
        <v>0</v>
      </c>
      <c r="J56" s="85">
        <v>12869434</v>
      </c>
      <c r="K56" s="101">
        <f t="shared" si="0"/>
        <v>23399984</v>
      </c>
    </row>
    <row r="57" spans="1:11">
      <c r="A57" s="1" t="s">
        <v>81</v>
      </c>
      <c r="B57" s="85">
        <v>963291</v>
      </c>
      <c r="C57" s="85">
        <v>7459777</v>
      </c>
      <c r="D57" s="85">
        <v>5617249</v>
      </c>
      <c r="E57" s="85">
        <v>1052357</v>
      </c>
      <c r="F57" s="85">
        <v>3776550</v>
      </c>
      <c r="G57" s="85">
        <v>0</v>
      </c>
      <c r="H57" s="85">
        <v>21076370</v>
      </c>
      <c r="I57" s="85">
        <v>0</v>
      </c>
      <c r="J57" s="85">
        <v>22888667</v>
      </c>
      <c r="K57" s="101">
        <f t="shared" si="0"/>
        <v>62834261</v>
      </c>
    </row>
    <row r="58" spans="1:11">
      <c r="A58" s="1" t="s">
        <v>82</v>
      </c>
      <c r="B58" s="85">
        <v>1121614</v>
      </c>
      <c r="C58" s="85">
        <v>1435466</v>
      </c>
      <c r="D58" s="85">
        <v>24686365</v>
      </c>
      <c r="E58" s="85">
        <v>1473177</v>
      </c>
      <c r="F58" s="85">
        <v>2834803</v>
      </c>
      <c r="G58" s="85">
        <v>0</v>
      </c>
      <c r="H58" s="85">
        <v>12024316</v>
      </c>
      <c r="I58" s="85">
        <v>0</v>
      </c>
      <c r="J58" s="85">
        <v>40555287</v>
      </c>
      <c r="K58" s="101">
        <f t="shared" si="0"/>
        <v>84131028</v>
      </c>
    </row>
    <row r="59" spans="1:11">
      <c r="A59" s="1" t="s">
        <v>83</v>
      </c>
      <c r="B59" s="85">
        <v>821386</v>
      </c>
      <c r="C59" s="85">
        <v>2129352</v>
      </c>
      <c r="D59" s="85">
        <v>14679508</v>
      </c>
      <c r="E59" s="85">
        <v>387096</v>
      </c>
      <c r="F59" s="85">
        <v>0</v>
      </c>
      <c r="G59" s="85">
        <v>0</v>
      </c>
      <c r="H59" s="85">
        <v>1586329</v>
      </c>
      <c r="I59" s="85">
        <v>0</v>
      </c>
      <c r="J59" s="85">
        <v>10856695</v>
      </c>
      <c r="K59" s="101">
        <f t="shared" si="0"/>
        <v>30460366</v>
      </c>
    </row>
    <row r="60" spans="1:11">
      <c r="A60" s="1" t="s">
        <v>84</v>
      </c>
      <c r="B60" s="85">
        <v>784266</v>
      </c>
      <c r="C60" s="85">
        <v>7252099</v>
      </c>
      <c r="D60" s="85">
        <v>39596724</v>
      </c>
      <c r="E60" s="85">
        <v>3335872</v>
      </c>
      <c r="F60" s="85">
        <v>2931191</v>
      </c>
      <c r="G60" s="85">
        <v>0</v>
      </c>
      <c r="H60" s="85">
        <v>47996596</v>
      </c>
      <c r="I60" s="85">
        <v>0</v>
      </c>
      <c r="J60" s="85">
        <v>37742148</v>
      </c>
      <c r="K60" s="101">
        <f t="shared" si="0"/>
        <v>139638896</v>
      </c>
    </row>
    <row r="61" spans="1:11">
      <c r="A61" s="1" t="s">
        <v>85</v>
      </c>
      <c r="B61" s="85">
        <v>150382</v>
      </c>
      <c r="C61" s="85">
        <v>321287</v>
      </c>
      <c r="D61" s="85">
        <v>2513763</v>
      </c>
      <c r="E61" s="85">
        <v>209240</v>
      </c>
      <c r="F61" s="85">
        <v>2922576</v>
      </c>
      <c r="G61" s="85">
        <v>2303670</v>
      </c>
      <c r="H61" s="85">
        <v>19142529</v>
      </c>
      <c r="I61" s="85">
        <v>0</v>
      </c>
      <c r="J61" s="85">
        <v>74230825</v>
      </c>
      <c r="K61" s="101">
        <f t="shared" si="0"/>
        <v>101794272</v>
      </c>
    </row>
    <row r="62" spans="1:11">
      <c r="A62" s="1" t="s">
        <v>86</v>
      </c>
      <c r="B62" s="85">
        <v>1342133</v>
      </c>
      <c r="C62" s="85">
        <v>144900</v>
      </c>
      <c r="D62" s="85">
        <v>9015462</v>
      </c>
      <c r="E62" s="85">
        <v>0</v>
      </c>
      <c r="F62" s="85">
        <v>1035112</v>
      </c>
      <c r="G62" s="85">
        <v>0</v>
      </c>
      <c r="H62" s="85">
        <v>5853191</v>
      </c>
      <c r="I62" s="85">
        <v>0</v>
      </c>
      <c r="J62" s="85">
        <v>11940879</v>
      </c>
      <c r="K62" s="101">
        <f t="shared" si="0"/>
        <v>29331677</v>
      </c>
    </row>
    <row r="63" spans="1:11">
      <c r="A63" s="1" t="s">
        <v>87</v>
      </c>
      <c r="B63" s="85">
        <v>2649613</v>
      </c>
      <c r="C63" s="85">
        <v>343026</v>
      </c>
      <c r="D63" s="85">
        <v>3799219</v>
      </c>
      <c r="E63" s="85">
        <v>106843</v>
      </c>
      <c r="F63" s="85">
        <v>0</v>
      </c>
      <c r="G63" s="85">
        <v>64644</v>
      </c>
      <c r="H63" s="85">
        <v>0</v>
      </c>
      <c r="I63" s="85">
        <v>0</v>
      </c>
      <c r="J63" s="85">
        <v>2007781</v>
      </c>
      <c r="K63" s="101">
        <f t="shared" si="0"/>
        <v>8971126</v>
      </c>
    </row>
    <row r="64" spans="1:11">
      <c r="A64" s="1" t="s">
        <v>88</v>
      </c>
      <c r="B64" s="85">
        <v>263852</v>
      </c>
      <c r="C64" s="85">
        <v>421462</v>
      </c>
      <c r="D64" s="85">
        <v>3319781</v>
      </c>
      <c r="E64" s="85">
        <v>30030</v>
      </c>
      <c r="F64" s="85">
        <v>55304</v>
      </c>
      <c r="G64" s="85">
        <v>102257</v>
      </c>
      <c r="H64" s="85">
        <v>0</v>
      </c>
      <c r="I64" s="85">
        <v>0</v>
      </c>
      <c r="J64" s="85">
        <v>1577121</v>
      </c>
      <c r="K64" s="101">
        <f t="shared" si="0"/>
        <v>5769807</v>
      </c>
    </row>
    <row r="65" spans="1:11">
      <c r="A65" s="1" t="s">
        <v>89</v>
      </c>
      <c r="B65" s="85">
        <v>574335</v>
      </c>
      <c r="C65" s="85">
        <v>135680</v>
      </c>
      <c r="D65" s="85">
        <v>932925</v>
      </c>
      <c r="E65" s="85">
        <v>0</v>
      </c>
      <c r="F65" s="85">
        <v>28349</v>
      </c>
      <c r="G65" s="85">
        <v>0</v>
      </c>
      <c r="H65" s="85">
        <v>0</v>
      </c>
      <c r="I65" s="85">
        <v>0</v>
      </c>
      <c r="J65" s="85">
        <v>438992</v>
      </c>
      <c r="K65" s="101">
        <f t="shared" si="0"/>
        <v>2110281</v>
      </c>
    </row>
    <row r="66" spans="1:11">
      <c r="A66" s="1" t="s">
        <v>90</v>
      </c>
      <c r="B66" s="85">
        <v>603187</v>
      </c>
      <c r="C66" s="85">
        <v>850711</v>
      </c>
      <c r="D66" s="85">
        <v>17438025</v>
      </c>
      <c r="E66" s="85">
        <v>2276373</v>
      </c>
      <c r="F66" s="85">
        <v>2633224</v>
      </c>
      <c r="G66" s="85">
        <v>8610369</v>
      </c>
      <c r="H66" s="85">
        <v>23121771</v>
      </c>
      <c r="I66" s="85">
        <v>105972</v>
      </c>
      <c r="J66" s="85">
        <v>82867811</v>
      </c>
      <c r="K66" s="101">
        <f t="shared" si="0"/>
        <v>138507443</v>
      </c>
    </row>
    <row r="67" spans="1:11">
      <c r="A67" s="1" t="s">
        <v>91</v>
      </c>
      <c r="B67" s="85">
        <v>349612</v>
      </c>
      <c r="C67" s="85">
        <v>779105</v>
      </c>
      <c r="D67" s="85">
        <v>1804227</v>
      </c>
      <c r="E67" s="85">
        <v>363008</v>
      </c>
      <c r="F67" s="85">
        <v>296260</v>
      </c>
      <c r="G67" s="85">
        <v>0</v>
      </c>
      <c r="H67" s="85">
        <v>0</v>
      </c>
      <c r="I67" s="85">
        <v>0</v>
      </c>
      <c r="J67" s="85">
        <v>3125070</v>
      </c>
      <c r="K67" s="101">
        <f t="shared" si="0"/>
        <v>6717282</v>
      </c>
    </row>
    <row r="68" spans="1:11">
      <c r="A68" s="1" t="s">
        <v>92</v>
      </c>
      <c r="B68" s="85">
        <v>13318157</v>
      </c>
      <c r="C68" s="85">
        <v>1217574</v>
      </c>
      <c r="D68" s="85">
        <v>12384944</v>
      </c>
      <c r="E68" s="85">
        <v>739400</v>
      </c>
      <c r="F68" s="85">
        <v>2378962</v>
      </c>
      <c r="G68" s="85">
        <v>336874</v>
      </c>
      <c r="H68" s="85">
        <v>0</v>
      </c>
      <c r="I68" s="85">
        <v>0</v>
      </c>
      <c r="J68" s="85">
        <v>3314748</v>
      </c>
      <c r="K68" s="101">
        <f t="shared" ref="K68:K69" si="1">SUM(B68:J68)</f>
        <v>33690659</v>
      </c>
    </row>
    <row r="69" spans="1:11">
      <c r="A69" s="7" t="s">
        <v>93</v>
      </c>
      <c r="B69" s="103">
        <v>757308</v>
      </c>
      <c r="C69" s="103">
        <v>485593</v>
      </c>
      <c r="D69" s="103">
        <v>2567040</v>
      </c>
      <c r="E69" s="103">
        <v>69613</v>
      </c>
      <c r="F69" s="103">
        <v>122060</v>
      </c>
      <c r="G69" s="103">
        <v>0</v>
      </c>
      <c r="H69" s="103">
        <v>980085</v>
      </c>
      <c r="I69" s="103">
        <v>0</v>
      </c>
      <c r="J69" s="103">
        <v>2632359</v>
      </c>
      <c r="K69" s="102">
        <f t="shared" si="1"/>
        <v>7614058</v>
      </c>
    </row>
    <row r="70" spans="1:11">
      <c r="A70" s="64" t="s">
        <v>99</v>
      </c>
      <c r="B70" s="104">
        <f>SUM(B3:B69)</f>
        <v>130428022</v>
      </c>
      <c r="C70" s="104">
        <f t="shared" ref="C70:K70" si="2">SUM(C3:C69)</f>
        <v>122207780</v>
      </c>
      <c r="D70" s="104">
        <f t="shared" si="2"/>
        <v>1931253172</v>
      </c>
      <c r="E70" s="104">
        <f t="shared" si="2"/>
        <v>106126053</v>
      </c>
      <c r="F70" s="104">
        <f t="shared" si="2"/>
        <v>154306389</v>
      </c>
      <c r="G70" s="104">
        <f t="shared" si="2"/>
        <v>180820941</v>
      </c>
      <c r="H70" s="104">
        <f t="shared" si="2"/>
        <v>1400288634</v>
      </c>
      <c r="I70" s="104">
        <f t="shared" si="2"/>
        <v>447987669</v>
      </c>
      <c r="J70" s="104">
        <f t="shared" si="2"/>
        <v>3146198188</v>
      </c>
      <c r="K70" s="104">
        <f t="shared" si="2"/>
        <v>7619616848</v>
      </c>
    </row>
  </sheetData>
  <mergeCells count="1">
    <mergeCell ref="A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22FB9-D5CF-4819-AD2B-D2E0A71ABB3E}">
  <dimension ref="A1:K71"/>
  <sheetViews>
    <sheetView topLeftCell="A63" zoomScaleNormal="100" workbookViewId="0">
      <selection activeCell="E14" sqref="E14"/>
    </sheetView>
  </sheetViews>
  <sheetFormatPr defaultRowHeight="15"/>
  <cols>
    <col min="1" max="2" width="12.28515625" bestFit="1" customWidth="1"/>
    <col min="3" max="3" width="12" bestFit="1" customWidth="1"/>
    <col min="4" max="4" width="24.28515625" bestFit="1" customWidth="1"/>
    <col min="5" max="5" width="12" bestFit="1" customWidth="1"/>
    <col min="6" max="6" width="20.7109375" bestFit="1" customWidth="1"/>
    <col min="7" max="7" width="26.140625" bestFit="1" customWidth="1"/>
    <col min="8" max="8" width="18.85546875" bestFit="1" customWidth="1"/>
    <col min="9" max="9" width="14.140625" bestFit="1" customWidth="1"/>
    <col min="10" max="10" width="22.28515625" bestFit="1" customWidth="1"/>
    <col min="11" max="11" width="13.85546875" bestFit="1" customWidth="1"/>
  </cols>
  <sheetData>
    <row r="1" spans="1:11">
      <c r="A1" s="198" t="s">
        <v>100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>
      <c r="A2" s="187" t="s">
        <v>25</v>
      </c>
      <c r="B2" s="188" t="s">
        <v>101</v>
      </c>
      <c r="C2" s="188" t="s">
        <v>102</v>
      </c>
      <c r="D2" s="188" t="s">
        <v>103</v>
      </c>
      <c r="E2" s="188" t="s">
        <v>104</v>
      </c>
      <c r="F2" s="188" t="s">
        <v>105</v>
      </c>
      <c r="G2" s="188" t="s">
        <v>106</v>
      </c>
      <c r="H2" s="188" t="s">
        <v>107</v>
      </c>
      <c r="I2" s="188" t="s">
        <v>108</v>
      </c>
      <c r="J2" s="188" t="s">
        <v>109</v>
      </c>
      <c r="K2" s="189" t="s">
        <v>110</v>
      </c>
    </row>
    <row r="3" spans="1:11">
      <c r="A3" s="1" t="s">
        <v>27</v>
      </c>
      <c r="B3" s="68">
        <f>+'General Government'!B3/'General Government'!K3</f>
        <v>9.3118793604793273E-3</v>
      </c>
      <c r="C3" s="68">
        <f>+'General Government'!C3/'General Government'!K3</f>
        <v>1.0182382170008566E-2</v>
      </c>
      <c r="D3" s="68">
        <f>+'General Government'!D3/'General Government'!K3</f>
        <v>0.32106169031467535</v>
      </c>
      <c r="E3" s="68">
        <f>+'General Government'!E3/'General Government'!K3</f>
        <v>1.4147718643134084E-2</v>
      </c>
      <c r="F3" s="68">
        <f>+'General Government'!F3/'General Government'!K3</f>
        <v>0</v>
      </c>
      <c r="G3" s="68">
        <f>+'General Government'!G3/'General Government'!K3</f>
        <v>0</v>
      </c>
      <c r="H3" s="68">
        <f>+'General Government'!H3/'General Government'!K3</f>
        <v>9.8195940435776147E-2</v>
      </c>
      <c r="I3" s="68">
        <f>+'General Government'!I3/'General Government'!K3</f>
        <v>0</v>
      </c>
      <c r="J3" s="68">
        <f>+'General Government'!J3/'General Government'!K3</f>
        <v>0.54710038907592651</v>
      </c>
      <c r="K3" s="69">
        <f>SUM(B3:J3)</f>
        <v>1</v>
      </c>
    </row>
    <row r="4" spans="1:11">
      <c r="A4" s="1" t="s">
        <v>28</v>
      </c>
      <c r="B4" s="68">
        <f>+'General Government'!B4/'General Government'!K4</f>
        <v>0</v>
      </c>
      <c r="C4" s="68">
        <f>+'General Government'!C4/'General Government'!K4</f>
        <v>0.231897192925242</v>
      </c>
      <c r="D4" s="68">
        <f>+'General Government'!D4/'General Government'!K4</f>
        <v>0.46411129704438325</v>
      </c>
      <c r="E4" s="68">
        <f>+'General Government'!E4/'General Government'!K4</f>
        <v>1.4697095197414004E-2</v>
      </c>
      <c r="F4" s="68">
        <f>+'General Government'!F4/'General Government'!K4</f>
        <v>3.0003634998480451E-3</v>
      </c>
      <c r="G4" s="68">
        <f>+'General Government'!G4/'General Government'!K4</f>
        <v>0</v>
      </c>
      <c r="H4" s="68">
        <f>+'General Government'!H4/'General Government'!K4</f>
        <v>0.12621624828068906</v>
      </c>
      <c r="I4" s="68">
        <f>+'General Government'!I4/'General Government'!K4</f>
        <v>0</v>
      </c>
      <c r="J4" s="68">
        <f>+'General Government'!J4/'General Government'!K4</f>
        <v>0.16007780305242361</v>
      </c>
      <c r="K4" s="69">
        <f t="shared" ref="K4:K67" si="0">SUM(B4:J4)</f>
        <v>0.99999999999999989</v>
      </c>
    </row>
    <row r="5" spans="1:11">
      <c r="A5" s="1" t="s">
        <v>29</v>
      </c>
      <c r="B5" s="68">
        <f>+'General Government'!B5/'General Government'!K5</f>
        <v>2.7558122033184355E-2</v>
      </c>
      <c r="C5" s="68">
        <f>+'General Government'!C5/'General Government'!K5</f>
        <v>6.2104888185513907E-2</v>
      </c>
      <c r="D5" s="68">
        <f>+'General Government'!D5/'General Government'!K5</f>
        <v>0.6739919682317792</v>
      </c>
      <c r="E5" s="68">
        <f>+'General Government'!E5/'General Government'!K5</f>
        <v>2.2490142519292242E-2</v>
      </c>
      <c r="F5" s="68">
        <f>+'General Government'!F5/'General Government'!K5</f>
        <v>3.8674546226472456E-2</v>
      </c>
      <c r="G5" s="68">
        <f>+'General Government'!G5/'General Government'!K5</f>
        <v>0</v>
      </c>
      <c r="H5" s="68">
        <f>+'General Government'!H5/'General Government'!K5</f>
        <v>0</v>
      </c>
      <c r="I5" s="68">
        <f>+'General Government'!I5/'General Government'!K5</f>
        <v>0</v>
      </c>
      <c r="J5" s="68">
        <f>+'General Government'!J5/'General Government'!K5</f>
        <v>0.17518033280375786</v>
      </c>
      <c r="K5" s="69">
        <f t="shared" si="0"/>
        <v>1</v>
      </c>
    </row>
    <row r="6" spans="1:11">
      <c r="A6" s="1" t="s">
        <v>30</v>
      </c>
      <c r="B6" s="68">
        <f>+'General Government'!B6/'General Government'!K6</f>
        <v>0.30667539075027778</v>
      </c>
      <c r="C6" s="68">
        <f>+'General Government'!C6/'General Government'!K6</f>
        <v>2.7363322139496275E-2</v>
      </c>
      <c r="D6" s="68">
        <f>+'General Government'!D6/'General Government'!K6</f>
        <v>0.42201783217490135</v>
      </c>
      <c r="E6" s="68">
        <f>+'General Government'!E6/'General Government'!K6</f>
        <v>2.0392908834383407E-2</v>
      </c>
      <c r="F6" s="68">
        <f>+'General Government'!F6/'General Government'!K6</f>
        <v>4.9192097264678679E-2</v>
      </c>
      <c r="G6" s="68">
        <f>+'General Government'!G6/'General Government'!K6</f>
        <v>7.5056719097061311E-2</v>
      </c>
      <c r="H6" s="68">
        <f>+'General Government'!H6/'General Government'!K6</f>
        <v>0</v>
      </c>
      <c r="I6" s="68">
        <f>+'General Government'!I6/'General Government'!K6</f>
        <v>1.7334656349466546E-2</v>
      </c>
      <c r="J6" s="68">
        <f>+'General Government'!J6/'General Government'!K6</f>
        <v>8.1967073389734621E-2</v>
      </c>
      <c r="K6" s="69">
        <f t="shared" si="0"/>
        <v>1</v>
      </c>
    </row>
    <row r="7" spans="1:11">
      <c r="A7" s="1" t="s">
        <v>31</v>
      </c>
      <c r="B7" s="68">
        <f>+'General Government'!B7/'General Government'!K7</f>
        <v>1.024312821241566E-2</v>
      </c>
      <c r="C7" s="68">
        <f>+'General Government'!C7/'General Government'!K7</f>
        <v>5.9986735423429695E-3</v>
      </c>
      <c r="D7" s="68">
        <f>+'General Government'!D7/'General Government'!K7</f>
        <v>0.66496827333727204</v>
      </c>
      <c r="E7" s="68">
        <f>+'General Government'!E7/'General Government'!K7</f>
        <v>9.8924573187649627E-3</v>
      </c>
      <c r="F7" s="68">
        <f>+'General Government'!F7/'General Government'!K7</f>
        <v>1.7245064688565393E-2</v>
      </c>
      <c r="G7" s="68">
        <f>+'General Government'!G7/'General Government'!K7</f>
        <v>0</v>
      </c>
      <c r="H7" s="68">
        <f>+'General Government'!H7/'General Government'!K7</f>
        <v>0.19816101146724968</v>
      </c>
      <c r="I7" s="68">
        <f>+'General Government'!I7/'General Government'!K7</f>
        <v>0</v>
      </c>
      <c r="J7" s="68">
        <f>+'General Government'!J7/'General Government'!K7</f>
        <v>9.3491391433389318E-2</v>
      </c>
      <c r="K7" s="69">
        <f t="shared" si="0"/>
        <v>1</v>
      </c>
    </row>
    <row r="8" spans="1:11">
      <c r="A8" s="1" t="s">
        <v>32</v>
      </c>
      <c r="B8" s="68">
        <f>+'General Government'!B8/'General Government'!K8</f>
        <v>7.7478924126856688E-3</v>
      </c>
      <c r="C8" s="68">
        <f>+'General Government'!C8/'General Government'!K8</f>
        <v>1.7117177394174583E-2</v>
      </c>
      <c r="D8" s="68">
        <f>+'General Government'!D8/'General Government'!K8</f>
        <v>0.20166153708907622</v>
      </c>
      <c r="E8" s="68">
        <f>+'General Government'!E8/'General Government'!K8</f>
        <v>1.9514697354922166E-2</v>
      </c>
      <c r="F8" s="68">
        <f>+'General Government'!F8/'General Government'!K8</f>
        <v>2.1236451224407867E-2</v>
      </c>
      <c r="G8" s="68">
        <f>+'General Government'!G8/'General Government'!K8</f>
        <v>7.2483161603996607E-2</v>
      </c>
      <c r="H8" s="68">
        <f>+'General Government'!H8/'General Government'!K8</f>
        <v>0.14438199741290869</v>
      </c>
      <c r="I8" s="68">
        <f>+'General Government'!I8/'General Government'!K8</f>
        <v>0</v>
      </c>
      <c r="J8" s="68">
        <f>+'General Government'!J8/'General Government'!K8</f>
        <v>0.51585708550782816</v>
      </c>
      <c r="K8" s="69">
        <f t="shared" si="0"/>
        <v>1</v>
      </c>
    </row>
    <row r="9" spans="1:11">
      <c r="A9" s="1" t="s">
        <v>33</v>
      </c>
      <c r="B9" s="68">
        <f>+'General Government'!B9/'General Government'!K9</f>
        <v>0.11942682431955103</v>
      </c>
      <c r="C9" s="68">
        <f>+'General Government'!C9/'General Government'!K9</f>
        <v>5.7842639552210605E-2</v>
      </c>
      <c r="D9" s="68">
        <f>+'General Government'!D9/'General Government'!K9</f>
        <v>0.60039659656403455</v>
      </c>
      <c r="E9" s="68">
        <f>+'General Government'!E9/'General Government'!K9</f>
        <v>8.227653656525032E-3</v>
      </c>
      <c r="F9" s="68">
        <f>+'General Government'!F9/'General Government'!K9</f>
        <v>8.5355335078095354E-3</v>
      </c>
      <c r="G9" s="68">
        <f>+'General Government'!G9/'General Government'!K9</f>
        <v>0</v>
      </c>
      <c r="H9" s="68">
        <f>+'General Government'!H9/'General Government'!K9</f>
        <v>0</v>
      </c>
      <c r="I9" s="68">
        <f>+'General Government'!I9/'General Government'!K9</f>
        <v>0</v>
      </c>
      <c r="J9" s="68">
        <f>+'General Government'!J9/'General Government'!K9</f>
        <v>0.20557075239986922</v>
      </c>
      <c r="K9" s="69">
        <f t="shared" si="0"/>
        <v>0.99999999999999989</v>
      </c>
    </row>
    <row r="10" spans="1:11">
      <c r="A10" s="1" t="s">
        <v>34</v>
      </c>
      <c r="B10" s="68">
        <f>+'General Government'!B10/'General Government'!K10</f>
        <v>7.5092443470122661E-3</v>
      </c>
      <c r="C10" s="68">
        <f>+'General Government'!C10/'General Government'!K10</f>
        <v>1.1805660923603347E-2</v>
      </c>
      <c r="D10" s="68">
        <f>+'General Government'!D10/'General Government'!K10</f>
        <v>0.22609702172017127</v>
      </c>
      <c r="E10" s="68">
        <f>+'General Government'!E10/'General Government'!K10</f>
        <v>9.8318547799092181E-3</v>
      </c>
      <c r="F10" s="68">
        <f>+'General Government'!F10/'General Government'!K10</f>
        <v>3.9215743682753774E-2</v>
      </c>
      <c r="G10" s="68">
        <f>+'General Government'!G10/'General Government'!K10</f>
        <v>4.0294399480530846E-2</v>
      </c>
      <c r="H10" s="68">
        <f>+'General Government'!H10/'General Government'!K10</f>
        <v>0</v>
      </c>
      <c r="I10" s="68">
        <f>+'General Government'!I10/'General Government'!K10</f>
        <v>0</v>
      </c>
      <c r="J10" s="68">
        <f>+'General Government'!J10/'General Government'!K10</f>
        <v>0.66524607506601929</v>
      </c>
      <c r="K10" s="69">
        <f t="shared" si="0"/>
        <v>1</v>
      </c>
    </row>
    <row r="11" spans="1:11">
      <c r="A11" s="1" t="s">
        <v>35</v>
      </c>
      <c r="B11" s="68">
        <f>+'General Government'!B11/'General Government'!K11</f>
        <v>0.29398043191055306</v>
      </c>
      <c r="C11" s="68">
        <f>+'General Government'!C11/'General Government'!K11</f>
        <v>5.771282651810759E-3</v>
      </c>
      <c r="D11" s="68">
        <f>+'General Government'!D11/'General Government'!K11</f>
        <v>0.41509963702426522</v>
      </c>
      <c r="E11" s="68">
        <f>+'General Government'!E11/'General Government'!K11</f>
        <v>1.0076651668458675E-2</v>
      </c>
      <c r="F11" s="68">
        <f>+'General Government'!F11/'General Government'!K11</f>
        <v>2.8514151968345149E-2</v>
      </c>
      <c r="G11" s="68">
        <f>+'General Government'!G11/'General Government'!K11</f>
        <v>0</v>
      </c>
      <c r="H11" s="68">
        <f>+'General Government'!H11/'General Government'!K11</f>
        <v>2.4271762538716202E-2</v>
      </c>
      <c r="I11" s="68">
        <f>+'General Government'!I11/'General Government'!K11</f>
        <v>0</v>
      </c>
      <c r="J11" s="68">
        <f>+'General Government'!J11/'General Government'!K11</f>
        <v>0.2222860822378509</v>
      </c>
      <c r="K11" s="69">
        <f t="shared" si="0"/>
        <v>1</v>
      </c>
    </row>
    <row r="12" spans="1:11">
      <c r="A12" s="1" t="s">
        <v>36</v>
      </c>
      <c r="B12" s="68">
        <f>+'General Government'!B12/'General Government'!K12</f>
        <v>1.1594843958542695E-2</v>
      </c>
      <c r="C12" s="68">
        <f>+'General Government'!C12/'General Government'!K12</f>
        <v>8.5644751039676056E-3</v>
      </c>
      <c r="D12" s="68">
        <f>+'General Government'!D12/'General Government'!K12</f>
        <v>0.77914144435158383</v>
      </c>
      <c r="E12" s="68">
        <f>+'General Government'!E12/'General Government'!K12</f>
        <v>1.4822980681454236E-2</v>
      </c>
      <c r="F12" s="68">
        <f>+'General Government'!F12/'General Government'!K12</f>
        <v>7.3883873711459505E-2</v>
      </c>
      <c r="G12" s="68">
        <f>+'General Government'!G12/'General Government'!K12</f>
        <v>3.6985752101042304E-3</v>
      </c>
      <c r="H12" s="68">
        <f>+'General Government'!H12/'General Government'!K12</f>
        <v>0</v>
      </c>
      <c r="I12" s="68">
        <f>+'General Government'!I12/'General Government'!K12</f>
        <v>0</v>
      </c>
      <c r="J12" s="68">
        <f>+'General Government'!J12/'General Government'!K12</f>
        <v>0.10829380698288793</v>
      </c>
      <c r="K12" s="69">
        <f t="shared" si="0"/>
        <v>1</v>
      </c>
    </row>
    <row r="13" spans="1:11">
      <c r="A13" s="1" t="s">
        <v>37</v>
      </c>
      <c r="B13" s="68">
        <f>+'General Government'!B13/'General Government'!K13</f>
        <v>5.682746702305814E-3</v>
      </c>
      <c r="C13" s="68">
        <f>+'General Government'!C13/'General Government'!K13</f>
        <v>5.8779575328848886E-3</v>
      </c>
      <c r="D13" s="68">
        <f>+'General Government'!D13/'General Government'!K13</f>
        <v>5.4381488716201618E-2</v>
      </c>
      <c r="E13" s="68">
        <f>+'General Government'!E13/'General Government'!K13</f>
        <v>1.2290611640452767E-2</v>
      </c>
      <c r="F13" s="68">
        <f>+'General Government'!F13/'General Government'!K13</f>
        <v>3.1103740136351296E-2</v>
      </c>
      <c r="G13" s="68">
        <f>+'General Government'!G13/'General Government'!K13</f>
        <v>0</v>
      </c>
      <c r="H13" s="68">
        <f>+'General Government'!H13/'General Government'!K13</f>
        <v>0.16286914419052612</v>
      </c>
      <c r="I13" s="68">
        <f>+'General Government'!I13/'General Government'!K13</f>
        <v>0</v>
      </c>
      <c r="J13" s="68">
        <f>+'General Government'!J13/'General Government'!K13</f>
        <v>0.72779431108127746</v>
      </c>
      <c r="K13" s="69">
        <f t="shared" si="0"/>
        <v>1</v>
      </c>
    </row>
    <row r="14" spans="1:11">
      <c r="A14" s="1" t="s">
        <v>38</v>
      </c>
      <c r="B14" s="68">
        <f>+'General Government'!B14/'General Government'!K14</f>
        <v>0.18157600605013791</v>
      </c>
      <c r="C14" s="68">
        <f>+'General Government'!C14/'General Government'!K14</f>
        <v>1.0218752882722117E-4</v>
      </c>
      <c r="D14" s="68">
        <f>+'General Government'!D14/'General Government'!K14</f>
        <v>0.45422048410645954</v>
      </c>
      <c r="E14" s="68">
        <f>+'General Government'!E14/'General Government'!K14</f>
        <v>2.1812862427753019E-2</v>
      </c>
      <c r="F14" s="68">
        <f>+'General Government'!F14/'General Government'!K14</f>
        <v>2.6602554926790788E-3</v>
      </c>
      <c r="G14" s="68">
        <f>+'General Government'!G14/'General Government'!K14</f>
        <v>0</v>
      </c>
      <c r="H14" s="68">
        <f>+'General Government'!H14/'General Government'!K14</f>
        <v>0</v>
      </c>
      <c r="I14" s="68">
        <f>+'General Government'!I14/'General Government'!K14</f>
        <v>0</v>
      </c>
      <c r="J14" s="68">
        <f>+'General Government'!J14/'General Government'!K14</f>
        <v>0.33962820439414326</v>
      </c>
      <c r="K14" s="69">
        <f t="shared" si="0"/>
        <v>1</v>
      </c>
    </row>
    <row r="15" spans="1:11">
      <c r="A15" s="1" t="s">
        <v>39</v>
      </c>
      <c r="B15" s="68">
        <f>+'General Government'!B15/'General Government'!K15</f>
        <v>0</v>
      </c>
      <c r="C15" s="68">
        <f>+'General Government'!C15/'General Government'!K15</f>
        <v>8.59765641062359E-2</v>
      </c>
      <c r="D15" s="68">
        <f>+'General Government'!D15/'General Government'!K15</f>
        <v>0.49838267546224368</v>
      </c>
      <c r="E15" s="68">
        <f>+'General Government'!E15/'General Government'!K15</f>
        <v>2.7743966699418601E-2</v>
      </c>
      <c r="F15" s="68">
        <f>+'General Government'!F15/'General Government'!K15</f>
        <v>7.0709196833768639E-2</v>
      </c>
      <c r="G15" s="68">
        <f>+'General Government'!G15/'General Government'!K15</f>
        <v>0</v>
      </c>
      <c r="H15" s="68">
        <f>+'General Government'!H15/'General Government'!K15</f>
        <v>0.20568330919351735</v>
      </c>
      <c r="I15" s="68">
        <f>+'General Government'!I15/'General Government'!K15</f>
        <v>0</v>
      </c>
      <c r="J15" s="68">
        <f>+'General Government'!J15/'General Government'!K15</f>
        <v>0.11150428770481582</v>
      </c>
      <c r="K15" s="69">
        <f t="shared" si="0"/>
        <v>1</v>
      </c>
    </row>
    <row r="16" spans="1:11">
      <c r="A16" s="1" t="s">
        <v>40</v>
      </c>
      <c r="B16" s="68">
        <f>+'General Government'!B16/'General Government'!K16</f>
        <v>0.10299426846431559</v>
      </c>
      <c r="C16" s="68">
        <f>+'General Government'!C16/'General Government'!K16</f>
        <v>4.6409724140872285E-2</v>
      </c>
      <c r="D16" s="68">
        <f>+'General Government'!D16/'General Government'!K16</f>
        <v>0.43037463586854741</v>
      </c>
      <c r="E16" s="68">
        <f>+'General Government'!E16/'General Government'!K16</f>
        <v>1.2611093701615251E-2</v>
      </c>
      <c r="F16" s="68">
        <f>+'General Government'!F16/'General Government'!K16</f>
        <v>3.0131819757944138E-3</v>
      </c>
      <c r="G16" s="68">
        <f>+'General Government'!G16/'General Government'!K16</f>
        <v>0.16751089844742323</v>
      </c>
      <c r="H16" s="68">
        <f>+'General Government'!H16/'General Government'!K16</f>
        <v>8.4659287924835486E-2</v>
      </c>
      <c r="I16" s="68">
        <f>+'General Government'!I16/'General Government'!K16</f>
        <v>0</v>
      </c>
      <c r="J16" s="68">
        <f>+'General Government'!J16/'General Government'!K16</f>
        <v>0.15242690947659637</v>
      </c>
      <c r="K16" s="69">
        <f t="shared" si="0"/>
        <v>1</v>
      </c>
    </row>
    <row r="17" spans="1:11">
      <c r="A17" s="64" t="s">
        <v>41</v>
      </c>
      <c r="B17" s="68">
        <f>+'General Government'!B17/'General Government'!K17</f>
        <v>9.3874059225038144E-3</v>
      </c>
      <c r="C17" s="68">
        <f>+'General Government'!C17/'General Government'!K17</f>
        <v>4.6287847667269158E-3</v>
      </c>
      <c r="D17" s="68">
        <f>+'General Government'!D17/'General Government'!K17</f>
        <v>0.21847626100865336</v>
      </c>
      <c r="E17" s="68">
        <f>+'General Government'!E17/'General Government'!K17</f>
        <v>8.9510415818954362E-3</v>
      </c>
      <c r="F17" s="68">
        <f>+'General Government'!F17/'General Government'!K17</f>
        <v>1.5228868925245675E-2</v>
      </c>
      <c r="G17" s="68">
        <f>+'General Government'!G17/'General Government'!K17</f>
        <v>0</v>
      </c>
      <c r="H17" s="68">
        <f>+'General Government'!H17/'General Government'!K17</f>
        <v>0.22397403544621952</v>
      </c>
      <c r="I17" s="68">
        <f>+'General Government'!I17/'General Government'!K17</f>
        <v>0.38170950754262084</v>
      </c>
      <c r="J17" s="68">
        <f>+'General Government'!J17/'General Government'!K17</f>
        <v>0.13764409480613443</v>
      </c>
      <c r="K17" s="69">
        <f t="shared" si="0"/>
        <v>1</v>
      </c>
    </row>
    <row r="18" spans="1:11">
      <c r="A18" s="1" t="s">
        <v>42</v>
      </c>
      <c r="B18" s="68">
        <f>+'General Government'!B18/'General Government'!K18</f>
        <v>1.1439471223183107E-2</v>
      </c>
      <c r="C18" s="68">
        <f>+'General Government'!C18/'General Government'!K18</f>
        <v>0.1317970327325155</v>
      </c>
      <c r="D18" s="68">
        <f>+'General Government'!D18/'General Government'!K18</f>
        <v>0.60733912995529926</v>
      </c>
      <c r="E18" s="68">
        <f>+'General Government'!E18/'General Government'!K18</f>
        <v>1.2948007835139943E-2</v>
      </c>
      <c r="F18" s="68">
        <f>+'General Government'!F18/'General Government'!K18</f>
        <v>1.9281562572571707E-2</v>
      </c>
      <c r="G18" s="68">
        <f>+'General Government'!G18/'General Government'!K18</f>
        <v>4.4627575379469616E-3</v>
      </c>
      <c r="H18" s="68">
        <f>+'General Government'!H18/'General Government'!K18</f>
        <v>0.10808655547077797</v>
      </c>
      <c r="I18" s="68">
        <f>+'General Government'!I18/'General Government'!K18</f>
        <v>0</v>
      </c>
      <c r="J18" s="68">
        <f>+'General Government'!J18/'General Government'!K18</f>
        <v>0.10464548267256552</v>
      </c>
      <c r="K18" s="69">
        <f t="shared" si="0"/>
        <v>1</v>
      </c>
    </row>
    <row r="19" spans="1:11">
      <c r="A19" s="1" t="s">
        <v>43</v>
      </c>
      <c r="B19" s="68">
        <f>+'General Government'!B19/'General Government'!K19</f>
        <v>1.5763767202173647E-2</v>
      </c>
      <c r="C19" s="68">
        <f>+'General Government'!C19/'General Government'!K19</f>
        <v>3.1366178157175038E-2</v>
      </c>
      <c r="D19" s="68">
        <f>+'General Government'!D19/'General Government'!K19</f>
        <v>0.23671877668395752</v>
      </c>
      <c r="E19" s="68">
        <f>+'General Government'!E19/'General Government'!K19</f>
        <v>2.1349335142008229E-2</v>
      </c>
      <c r="F19" s="68">
        <f>+'General Government'!F19/'General Government'!K19</f>
        <v>2.3739149367031233E-2</v>
      </c>
      <c r="G19" s="68">
        <f>+'General Government'!G19/'General Government'!K19</f>
        <v>0</v>
      </c>
      <c r="H19" s="68">
        <f>+'General Government'!H19/'General Government'!K19</f>
        <v>0.28838262538981341</v>
      </c>
      <c r="I19" s="68">
        <f>+'General Government'!I19/'General Government'!K19</f>
        <v>0</v>
      </c>
      <c r="J19" s="68">
        <f>+'General Government'!J19/'General Government'!K19</f>
        <v>0.38268016805784089</v>
      </c>
      <c r="K19" s="69">
        <f t="shared" si="0"/>
        <v>1</v>
      </c>
    </row>
    <row r="20" spans="1:11">
      <c r="A20" s="1" t="s">
        <v>44</v>
      </c>
      <c r="B20" s="68">
        <f>+'General Government'!B20/'General Government'!K20</f>
        <v>0.7776408675369898</v>
      </c>
      <c r="C20" s="68">
        <f>+'General Government'!C20/'General Government'!K20</f>
        <v>2.6447438653550728E-2</v>
      </c>
      <c r="D20" s="68">
        <f>+'General Government'!D20/'General Government'!K20</f>
        <v>8.1852177320411321E-2</v>
      </c>
      <c r="E20" s="68">
        <f>+'General Government'!E20/'General Government'!K20</f>
        <v>1.7896777737114174E-2</v>
      </c>
      <c r="F20" s="68">
        <f>+'General Government'!F20/'General Government'!K20</f>
        <v>2.8827141629767222E-2</v>
      </c>
      <c r="G20" s="68">
        <f>+'General Government'!G20/'General Government'!K20</f>
        <v>5.9335757075842932E-4</v>
      </c>
      <c r="H20" s="68">
        <f>+'General Government'!H20/'General Government'!K20</f>
        <v>4.6065090561027719E-5</v>
      </c>
      <c r="I20" s="68">
        <f>+'General Government'!I20/'General Government'!K20</f>
        <v>0</v>
      </c>
      <c r="J20" s="68">
        <f>+'General Government'!J20/'General Government'!K20</f>
        <v>6.6696174460847316E-2</v>
      </c>
      <c r="K20" s="69">
        <f t="shared" si="0"/>
        <v>0.99999999999999989</v>
      </c>
    </row>
    <row r="21" spans="1:11">
      <c r="A21" s="1" t="s">
        <v>45</v>
      </c>
      <c r="B21" s="68">
        <f>+'General Government'!B21/'General Government'!K21</f>
        <v>9.1285951382843303E-2</v>
      </c>
      <c r="C21" s="68">
        <f>+'General Government'!C21/'General Government'!K21</f>
        <v>0.12752848065961339</v>
      </c>
      <c r="D21" s="68">
        <f>+'General Government'!D21/'General Government'!K21</f>
        <v>0.23624279010224239</v>
      </c>
      <c r="E21" s="68">
        <f>+'General Government'!E21/'General Government'!K21</f>
        <v>1.8863372385624771E-2</v>
      </c>
      <c r="F21" s="68">
        <f>+'General Government'!F21/'General Government'!K21</f>
        <v>4.3747308014372432E-2</v>
      </c>
      <c r="G21" s="68">
        <f>+'General Government'!G21/'General Government'!K21</f>
        <v>0</v>
      </c>
      <c r="H21" s="68">
        <f>+'General Government'!H21/'General Government'!K21</f>
        <v>3.2395709231289239E-2</v>
      </c>
      <c r="I21" s="68">
        <f>+'General Government'!I21/'General Government'!K21</f>
        <v>0</v>
      </c>
      <c r="J21" s="68">
        <f>+'General Government'!J21/'General Government'!K21</f>
        <v>0.44993638822401444</v>
      </c>
      <c r="K21" s="69">
        <f t="shared" si="0"/>
        <v>1</v>
      </c>
    </row>
    <row r="22" spans="1:11">
      <c r="A22" s="1" t="s">
        <v>46</v>
      </c>
      <c r="B22" s="68">
        <f>+'General Government'!B22/'General Government'!K22</f>
        <v>0.23412569648075654</v>
      </c>
      <c r="C22" s="68">
        <f>+'General Government'!C22/'General Government'!K22</f>
        <v>0.1057913956407623</v>
      </c>
      <c r="D22" s="68">
        <f>+'General Government'!D22/'General Government'!K22</f>
        <v>0.41303008201479541</v>
      </c>
      <c r="E22" s="68">
        <f>+'General Government'!E22/'General Government'!K22</f>
        <v>1.6125111015187373E-2</v>
      </c>
      <c r="F22" s="68">
        <f>+'General Government'!F22/'General Government'!K22</f>
        <v>0</v>
      </c>
      <c r="G22" s="68">
        <f>+'General Government'!G22/'General Government'!K22</f>
        <v>0</v>
      </c>
      <c r="H22" s="68">
        <f>+'General Government'!H22/'General Government'!K22</f>
        <v>0.13849634580176531</v>
      </c>
      <c r="I22" s="68">
        <f>+'General Government'!I22/'General Government'!K22</f>
        <v>0</v>
      </c>
      <c r="J22" s="68">
        <f>+'General Government'!J22/'General Government'!K22</f>
        <v>9.2431369046733047E-2</v>
      </c>
      <c r="K22" s="69">
        <f t="shared" si="0"/>
        <v>1</v>
      </c>
    </row>
    <row r="23" spans="1:11">
      <c r="A23" s="1" t="s">
        <v>47</v>
      </c>
      <c r="B23" s="68">
        <f>+'General Government'!B23/'General Government'!K23</f>
        <v>0.22352334123460146</v>
      </c>
      <c r="C23" s="68">
        <f>+'General Government'!C23/'General Government'!K23</f>
        <v>4.8905615453556733E-2</v>
      </c>
      <c r="D23" s="68">
        <f>+'General Government'!D23/'General Government'!K23</f>
        <v>0.50757366831288298</v>
      </c>
      <c r="E23" s="68">
        <f>+'General Government'!E23/'General Government'!K23</f>
        <v>2.4326735635604831E-2</v>
      </c>
      <c r="F23" s="68">
        <f>+'General Government'!F23/'General Government'!K23</f>
        <v>2.847045511799785E-2</v>
      </c>
      <c r="G23" s="68">
        <f>+'General Government'!G23/'General Government'!K23</f>
        <v>3.9260199963844326E-3</v>
      </c>
      <c r="H23" s="68">
        <f>+'General Government'!H23/'General Government'!K23</f>
        <v>0</v>
      </c>
      <c r="I23" s="68">
        <f>+'General Government'!I23/'General Government'!K23</f>
        <v>0</v>
      </c>
      <c r="J23" s="68">
        <f>+'General Government'!J23/'General Government'!K23</f>
        <v>0.16327416424897168</v>
      </c>
      <c r="K23" s="69">
        <f t="shared" si="0"/>
        <v>1</v>
      </c>
    </row>
    <row r="24" spans="1:11">
      <c r="A24" s="1" t="s">
        <v>48</v>
      </c>
      <c r="B24" s="68">
        <f>+'General Government'!B24/'General Government'!K24</f>
        <v>7.817869656858234E-2</v>
      </c>
      <c r="C24" s="68">
        <f>+'General Government'!C24/'General Government'!K24</f>
        <v>0.13207097178233046</v>
      </c>
      <c r="D24" s="68">
        <f>+'General Government'!D24/'General Government'!K24</f>
        <v>0.35344140641659616</v>
      </c>
      <c r="E24" s="68">
        <f>+'General Government'!E24/'General Government'!K24</f>
        <v>2.7623955950716161E-2</v>
      </c>
      <c r="F24" s="68">
        <f>+'General Government'!F24/'General Government'!K24</f>
        <v>1.4568990866462702E-2</v>
      </c>
      <c r="G24" s="68">
        <f>+'General Government'!G24/'General Government'!K24</f>
        <v>2.349181034386006E-2</v>
      </c>
      <c r="H24" s="68">
        <f>+'General Government'!H24/'General Government'!K24</f>
        <v>0.17369152931194318</v>
      </c>
      <c r="I24" s="68">
        <f>+'General Government'!I24/'General Government'!K24</f>
        <v>0</v>
      </c>
      <c r="J24" s="68">
        <f>+'General Government'!J24/'General Government'!K24</f>
        <v>0.19693263875950895</v>
      </c>
      <c r="K24" s="69">
        <f t="shared" si="0"/>
        <v>1</v>
      </c>
    </row>
    <row r="25" spans="1:11">
      <c r="A25" s="1" t="s">
        <v>49</v>
      </c>
      <c r="B25" s="68">
        <f>+'General Government'!B25/'General Government'!K25</f>
        <v>0.13906189860762871</v>
      </c>
      <c r="C25" s="68">
        <f>+'General Government'!C25/'General Government'!K25</f>
        <v>4.7239543688830904E-2</v>
      </c>
      <c r="D25" s="68">
        <f>+'General Government'!D25/'General Government'!K25</f>
        <v>0.55143676288124821</v>
      </c>
      <c r="E25" s="68">
        <f>+'General Government'!E25/'General Government'!K25</f>
        <v>1.1103124996157237E-2</v>
      </c>
      <c r="F25" s="68">
        <f>+'General Government'!F25/'General Government'!K25</f>
        <v>1.3257531507580387E-2</v>
      </c>
      <c r="G25" s="68">
        <f>+'General Government'!G25/'General Government'!K25</f>
        <v>0</v>
      </c>
      <c r="H25" s="68">
        <f>+'General Government'!H25/'General Government'!K25</f>
        <v>0</v>
      </c>
      <c r="I25" s="68">
        <f>+'General Government'!I25/'General Government'!K25</f>
        <v>0</v>
      </c>
      <c r="J25" s="68">
        <f>+'General Government'!J25/'General Government'!K25</f>
        <v>0.23790113831855458</v>
      </c>
      <c r="K25" s="69">
        <f t="shared" si="0"/>
        <v>1</v>
      </c>
    </row>
    <row r="26" spans="1:11">
      <c r="A26" s="1" t="s">
        <v>50</v>
      </c>
      <c r="B26" s="68">
        <f>+'General Government'!B26/'General Government'!K26</f>
        <v>2.2195041662222543E-2</v>
      </c>
      <c r="C26" s="68">
        <f>+'General Government'!C26/'General Government'!K26</f>
        <v>1.6510655538324717E-2</v>
      </c>
      <c r="D26" s="68">
        <f>+'General Government'!D26/'General Government'!K26</f>
        <v>0.21797954398557215</v>
      </c>
      <c r="E26" s="68">
        <f>+'General Government'!E26/'General Government'!K26</f>
        <v>2.2897149289566833E-3</v>
      </c>
      <c r="F26" s="68">
        <f>+'General Government'!F26/'General Government'!K26</f>
        <v>1.3249244115276608E-2</v>
      </c>
      <c r="G26" s="68">
        <f>+'General Government'!G26/'General Government'!K26</f>
        <v>1.6565775463167228E-2</v>
      </c>
      <c r="H26" s="68">
        <f>+'General Government'!H26/'General Government'!K26</f>
        <v>0</v>
      </c>
      <c r="I26" s="68">
        <f>+'General Government'!I26/'General Government'!K26</f>
        <v>0</v>
      </c>
      <c r="J26" s="68">
        <f>+'General Government'!J26/'General Government'!K26</f>
        <v>0.71121002430648006</v>
      </c>
      <c r="K26" s="69">
        <f t="shared" si="0"/>
        <v>1</v>
      </c>
    </row>
    <row r="27" spans="1:11">
      <c r="A27" s="1" t="s">
        <v>51</v>
      </c>
      <c r="B27" s="68">
        <f>+'General Government'!B27/'General Government'!K27</f>
        <v>7.3608054238470444E-2</v>
      </c>
      <c r="C27" s="68">
        <f>+'General Government'!C27/'General Government'!K27</f>
        <v>2.5001620828458113E-2</v>
      </c>
      <c r="D27" s="68">
        <f>+'General Government'!D27/'General Government'!K27</f>
        <v>0.58491146254711868</v>
      </c>
      <c r="E27" s="68">
        <f>+'General Government'!E27/'General Government'!K27</f>
        <v>2.0765185473451634E-2</v>
      </c>
      <c r="F27" s="68">
        <f>+'General Government'!F27/'General Government'!K27</f>
        <v>2.2294877522479644E-2</v>
      </c>
      <c r="G27" s="68">
        <f>+'General Government'!G27/'General Government'!K27</f>
        <v>0</v>
      </c>
      <c r="H27" s="68">
        <f>+'General Government'!H27/'General Government'!K27</f>
        <v>0</v>
      </c>
      <c r="I27" s="68">
        <f>+'General Government'!I27/'General Government'!K27</f>
        <v>0</v>
      </c>
      <c r="J27" s="68">
        <f>+'General Government'!J27/'General Government'!K27</f>
        <v>0.27341879939002151</v>
      </c>
      <c r="K27" s="69">
        <f t="shared" si="0"/>
        <v>1</v>
      </c>
    </row>
    <row r="28" spans="1:11">
      <c r="A28" s="1" t="s">
        <v>52</v>
      </c>
      <c r="B28" s="68">
        <f>+'General Government'!B28/'General Government'!K28</f>
        <v>2.433853759800586E-2</v>
      </c>
      <c r="C28" s="68">
        <f>+'General Government'!C28/'General Government'!K28</f>
        <v>1.8688146068358932E-2</v>
      </c>
      <c r="D28" s="68">
        <f>+'General Government'!D28/'General Government'!K28</f>
        <v>0.24094145240400253</v>
      </c>
      <c r="E28" s="68">
        <f>+'General Government'!E28/'General Government'!K28</f>
        <v>1.7883889523988401E-2</v>
      </c>
      <c r="F28" s="68">
        <f>+'General Government'!F28/'General Government'!K28</f>
        <v>2.3879883324443536E-2</v>
      </c>
      <c r="G28" s="68">
        <f>+'General Government'!G28/'General Government'!K28</f>
        <v>0</v>
      </c>
      <c r="H28" s="68">
        <f>+'General Government'!H28/'General Government'!K28</f>
        <v>0</v>
      </c>
      <c r="I28" s="68">
        <f>+'General Government'!I28/'General Government'!K28</f>
        <v>0</v>
      </c>
      <c r="J28" s="68">
        <f>+'General Government'!J28/'General Government'!K28</f>
        <v>0.67426809108120078</v>
      </c>
      <c r="K28" s="69">
        <f t="shared" si="0"/>
        <v>1</v>
      </c>
    </row>
    <row r="29" spans="1:11">
      <c r="A29" s="1" t="s">
        <v>53</v>
      </c>
      <c r="B29" s="68">
        <f>+'General Government'!B29/'General Government'!K29</f>
        <v>1.2179016549032778E-2</v>
      </c>
      <c r="C29" s="68">
        <f>+'General Government'!C29/'General Government'!K29</f>
        <v>1.3981681810594081E-2</v>
      </c>
      <c r="D29" s="68">
        <f>+'General Government'!D29/'General Government'!K29</f>
        <v>0.50182585568806293</v>
      </c>
      <c r="E29" s="68">
        <f>+'General Government'!E29/'General Government'!K29</f>
        <v>9.1219374808868704E-3</v>
      </c>
      <c r="F29" s="68">
        <f>+'General Government'!F29/'General Government'!K29</f>
        <v>1.3308269186531503E-2</v>
      </c>
      <c r="G29" s="68">
        <f>+'General Government'!G29/'General Government'!K29</f>
        <v>0</v>
      </c>
      <c r="H29" s="68">
        <f>+'General Government'!H29/'General Government'!K29</f>
        <v>0</v>
      </c>
      <c r="I29" s="68">
        <f>+'General Government'!I29/'General Government'!K29</f>
        <v>0</v>
      </c>
      <c r="J29" s="68">
        <f>+'General Government'!J29/'General Government'!K29</f>
        <v>0.44958323928489191</v>
      </c>
      <c r="K29" s="69">
        <f t="shared" si="0"/>
        <v>1</v>
      </c>
    </row>
    <row r="30" spans="1:11">
      <c r="A30" s="1" t="s">
        <v>54</v>
      </c>
      <c r="B30" s="68">
        <f>+'General Government'!B30/'General Government'!K30</f>
        <v>4.9616424178574592E-3</v>
      </c>
      <c r="C30" s="68">
        <f>+'General Government'!C30/'General Government'!K30</f>
        <v>4.7992867560837683E-3</v>
      </c>
      <c r="D30" s="68">
        <f>+'General Government'!D30/'General Government'!K30</f>
        <v>0.26185220791574532</v>
      </c>
      <c r="E30" s="68">
        <f>+'General Government'!E30/'General Government'!K30</f>
        <v>1.7812058802367886E-2</v>
      </c>
      <c r="F30" s="68">
        <f>+'General Government'!F30/'General Government'!K30</f>
        <v>3.4462611740073416E-2</v>
      </c>
      <c r="G30" s="68">
        <f>+'General Government'!G30/'General Government'!K30</f>
        <v>5.5810869946028324E-2</v>
      </c>
      <c r="H30" s="68">
        <f>+'General Government'!H30/'General Government'!K30</f>
        <v>0.22400909564905208</v>
      </c>
      <c r="I30" s="68">
        <f>+'General Government'!I30/'General Government'!K30</f>
        <v>7.1365625250830627E-4</v>
      </c>
      <c r="J30" s="68">
        <f>+'General Government'!J30/'General Government'!K30</f>
        <v>0.39557857052028345</v>
      </c>
      <c r="K30" s="69">
        <f t="shared" si="0"/>
        <v>1</v>
      </c>
    </row>
    <row r="31" spans="1:11">
      <c r="A31" s="1" t="s">
        <v>55</v>
      </c>
      <c r="B31" s="68">
        <f>+'General Government'!B31/'General Government'!K31</f>
        <v>0.39546593620189424</v>
      </c>
      <c r="C31" s="68">
        <f>+'General Government'!C31/'General Government'!K31</f>
        <v>0</v>
      </c>
      <c r="D31" s="68">
        <f>+'General Government'!D31/'General Government'!K31</f>
        <v>0.53572837844570109</v>
      </c>
      <c r="E31" s="68">
        <f>+'General Government'!E31/'General Government'!K31</f>
        <v>1.4663331706973761E-2</v>
      </c>
      <c r="F31" s="68">
        <f>+'General Government'!F31/'General Government'!K31</f>
        <v>1.2039937275766004E-2</v>
      </c>
      <c r="G31" s="68">
        <f>+'General Government'!G31/'General Government'!K31</f>
        <v>3.3611079699790367E-2</v>
      </c>
      <c r="H31" s="68">
        <f>+'General Government'!H31/'General Government'!K31</f>
        <v>0</v>
      </c>
      <c r="I31" s="68">
        <f>+'General Government'!I31/'General Government'!K31</f>
        <v>0</v>
      </c>
      <c r="J31" s="68">
        <f>+'General Government'!J31/'General Government'!K31</f>
        <v>8.4913366698745746E-3</v>
      </c>
      <c r="K31" s="69">
        <f t="shared" si="0"/>
        <v>1.0000000000000002</v>
      </c>
    </row>
    <row r="32" spans="1:11">
      <c r="A32" s="1" t="s">
        <v>56</v>
      </c>
      <c r="B32" s="68">
        <f>+'General Government'!B32/'General Government'!K32</f>
        <v>1.627017607434374E-2</v>
      </c>
      <c r="C32" s="68">
        <f>+'General Government'!C32/'General Government'!K32</f>
        <v>7.1957952813798782E-3</v>
      </c>
      <c r="D32" s="68">
        <f>+'General Government'!D32/'General Government'!K32</f>
        <v>0.22384545464159017</v>
      </c>
      <c r="E32" s="68">
        <f>+'General Government'!E32/'General Government'!K32</f>
        <v>1.6485785971012325E-2</v>
      </c>
      <c r="F32" s="68">
        <f>+'General Government'!F32/'General Government'!K32</f>
        <v>5.9633898342548668E-2</v>
      </c>
      <c r="G32" s="68">
        <f>+'General Government'!G32/'General Government'!K32</f>
        <v>0</v>
      </c>
      <c r="H32" s="68">
        <f>+'General Government'!H32/'General Government'!K32</f>
        <v>8.6022263670707672E-2</v>
      </c>
      <c r="I32" s="68">
        <f>+'General Government'!I32/'General Government'!K32</f>
        <v>0</v>
      </c>
      <c r="J32" s="68">
        <f>+'General Government'!J32/'General Government'!K32</f>
        <v>0.59054662601841756</v>
      </c>
      <c r="K32" s="69">
        <f t="shared" si="0"/>
        <v>1</v>
      </c>
    </row>
    <row r="33" spans="1:11">
      <c r="A33" s="1" t="s">
        <v>57</v>
      </c>
      <c r="B33" s="68">
        <f>+'General Government'!B33/'General Government'!K33</f>
        <v>3.4719206025857562E-2</v>
      </c>
      <c r="C33" s="68">
        <f>+'General Government'!C33/'General Government'!K33</f>
        <v>3.4245599582282904E-2</v>
      </c>
      <c r="D33" s="68">
        <f>+'General Government'!D33/'General Government'!K33</f>
        <v>0.40866908271234348</v>
      </c>
      <c r="E33" s="68">
        <f>+'General Government'!E33/'General Government'!K33</f>
        <v>9.7154602390122618E-3</v>
      </c>
      <c r="F33" s="68">
        <f>+'General Government'!F33/'General Government'!K33</f>
        <v>2.7964259876215827E-2</v>
      </c>
      <c r="G33" s="68">
        <f>+'General Government'!G33/'General Government'!K33</f>
        <v>0</v>
      </c>
      <c r="H33" s="68">
        <f>+'General Government'!H33/'General Government'!K33</f>
        <v>1.6658353810125932E-2</v>
      </c>
      <c r="I33" s="68">
        <f>+'General Government'!I33/'General Government'!K33</f>
        <v>0</v>
      </c>
      <c r="J33" s="68">
        <f>+'General Government'!J33/'General Government'!K33</f>
        <v>0.46802803775416202</v>
      </c>
      <c r="K33" s="69">
        <f t="shared" si="0"/>
        <v>1</v>
      </c>
    </row>
    <row r="34" spans="1:11">
      <c r="A34" s="1" t="s">
        <v>58</v>
      </c>
      <c r="B34" s="68">
        <f>+'General Government'!B34/'General Government'!K34</f>
        <v>6.1315716062665705E-2</v>
      </c>
      <c r="C34" s="68">
        <f>+'General Government'!C34/'General Government'!K34</f>
        <v>8.626644696594836E-2</v>
      </c>
      <c r="D34" s="68">
        <f>+'General Government'!D34/'General Government'!K34</f>
        <v>0.52286856259422687</v>
      </c>
      <c r="E34" s="68">
        <f>+'General Government'!E34/'General Government'!K34</f>
        <v>7.7053235352376754E-3</v>
      </c>
      <c r="F34" s="68">
        <f>+'General Government'!F34/'General Government'!K34</f>
        <v>4.5113260322426345E-2</v>
      </c>
      <c r="G34" s="68">
        <f>+'General Government'!G34/'General Government'!K34</f>
        <v>2.3507753620257938E-2</v>
      </c>
      <c r="H34" s="68">
        <f>+'General Government'!H34/'General Government'!K34</f>
        <v>0.17510897672510098</v>
      </c>
      <c r="I34" s="68">
        <f>+'General Government'!I34/'General Government'!K34</f>
        <v>0</v>
      </c>
      <c r="J34" s="68">
        <f>+'General Government'!J34/'General Government'!K34</f>
        <v>7.8113960174136091E-2</v>
      </c>
      <c r="K34" s="69">
        <f t="shared" si="0"/>
        <v>0.99999999999999989</v>
      </c>
    </row>
    <row r="35" spans="1:11">
      <c r="A35" s="1" t="s">
        <v>59</v>
      </c>
      <c r="B35" s="68">
        <f>+'General Government'!B35/'General Government'!K35</f>
        <v>9.6624647217858878E-2</v>
      </c>
      <c r="C35" s="68">
        <f>+'General Government'!C35/'General Government'!K35</f>
        <v>1.8558577015081856E-3</v>
      </c>
      <c r="D35" s="68">
        <f>+'General Government'!D35/'General Government'!K35</f>
        <v>3.5702549208734398E-2</v>
      </c>
      <c r="E35" s="68">
        <f>+'General Government'!E35/'General Government'!K35</f>
        <v>2.5785019928222248E-2</v>
      </c>
      <c r="F35" s="68">
        <f>+'General Government'!F35/'General Government'!K35</f>
        <v>7.7622499818075889E-3</v>
      </c>
      <c r="G35" s="68">
        <f>+'General Government'!G35/'General Government'!K35</f>
        <v>0</v>
      </c>
      <c r="H35" s="68">
        <f>+'General Government'!H35/'General Government'!K35</f>
        <v>0</v>
      </c>
      <c r="I35" s="68">
        <f>+'General Government'!I35/'General Government'!K35</f>
        <v>0</v>
      </c>
      <c r="J35" s="68">
        <f>+'General Government'!J35/'General Government'!K35</f>
        <v>0.83226967596186874</v>
      </c>
      <c r="K35" s="69">
        <f t="shared" si="0"/>
        <v>1</v>
      </c>
    </row>
    <row r="36" spans="1:11">
      <c r="A36" s="1" t="s">
        <v>60</v>
      </c>
      <c r="B36" s="68">
        <f>+'General Government'!B36/'General Government'!K36</f>
        <v>9.2743593256522944E-3</v>
      </c>
      <c r="C36" s="68">
        <f>+'General Government'!C36/'General Government'!K36</f>
        <v>1.1589845173590347E-2</v>
      </c>
      <c r="D36" s="68">
        <f>+'General Government'!D36/'General Government'!K36</f>
        <v>0.34294372867030526</v>
      </c>
      <c r="E36" s="68">
        <f>+'General Government'!E36/'General Government'!K36</f>
        <v>9.8039246538193028E-3</v>
      </c>
      <c r="F36" s="68">
        <f>+'General Government'!F36/'General Government'!K36</f>
        <v>1.646318505380176E-2</v>
      </c>
      <c r="G36" s="68">
        <f>+'General Government'!G36/'General Government'!K36</f>
        <v>6.0966812752239778E-3</v>
      </c>
      <c r="H36" s="68">
        <f>+'General Government'!H36/'General Government'!K36</f>
        <v>0.13657538733351027</v>
      </c>
      <c r="I36" s="68">
        <f>+'General Government'!I36/'General Government'!K36</f>
        <v>0</v>
      </c>
      <c r="J36" s="68">
        <f>+'General Government'!J36/'General Government'!K36</f>
        <v>0.4672528885140968</v>
      </c>
      <c r="K36" s="69">
        <f t="shared" si="0"/>
        <v>1</v>
      </c>
    </row>
    <row r="37" spans="1:11">
      <c r="A37" s="1" t="s">
        <v>61</v>
      </c>
      <c r="B37" s="68">
        <f>+'General Government'!B37/'General Government'!K37</f>
        <v>5.3904840457903802E-3</v>
      </c>
      <c r="C37" s="68">
        <f>+'General Government'!C37/'General Government'!K37</f>
        <v>8.5075914522549728E-2</v>
      </c>
      <c r="D37" s="68">
        <f>+'General Government'!D37/'General Government'!K37</f>
        <v>0.56350743212270027</v>
      </c>
      <c r="E37" s="68">
        <f>+'General Government'!E37/'General Government'!K37</f>
        <v>1.1506158741911174E-2</v>
      </c>
      <c r="F37" s="68">
        <f>+'General Government'!F37/'General Government'!K37</f>
        <v>1.5205747360810436E-2</v>
      </c>
      <c r="G37" s="68">
        <f>+'General Government'!G37/'General Government'!K37</f>
        <v>4.4137383665690241E-2</v>
      </c>
      <c r="H37" s="68">
        <f>+'General Government'!H37/'General Government'!K37</f>
        <v>8.9739324445138074E-2</v>
      </c>
      <c r="I37" s="68">
        <f>+'General Government'!I37/'General Government'!K37</f>
        <v>0</v>
      </c>
      <c r="J37" s="68">
        <f>+'General Government'!J37/'General Government'!K37</f>
        <v>0.18543755509540968</v>
      </c>
      <c r="K37" s="69">
        <f t="shared" si="0"/>
        <v>1</v>
      </c>
    </row>
    <row r="38" spans="1:11">
      <c r="A38" s="1" t="s">
        <v>62</v>
      </c>
      <c r="B38" s="68">
        <f>+'General Government'!B38/'General Government'!K38</f>
        <v>2.7876439343567098E-2</v>
      </c>
      <c r="C38" s="68">
        <f>+'General Government'!C38/'General Government'!K38</f>
        <v>3.5061581991307544E-2</v>
      </c>
      <c r="D38" s="68">
        <f>+'General Government'!D38/'General Government'!K38</f>
        <v>0.38558513248598336</v>
      </c>
      <c r="E38" s="68">
        <f>+'General Government'!E38/'General Government'!K38</f>
        <v>3.424452358918241E-2</v>
      </c>
      <c r="F38" s="68">
        <f>+'General Government'!F38/'General Government'!K38</f>
        <v>2.1220969981223164E-2</v>
      </c>
      <c r="G38" s="68">
        <f>+'General Government'!G38/'General Government'!K38</f>
        <v>4.7988565698706721E-3</v>
      </c>
      <c r="H38" s="68">
        <f>+'General Government'!H38/'General Government'!K38</f>
        <v>0</v>
      </c>
      <c r="I38" s="68">
        <f>+'General Government'!I38/'General Government'!K38</f>
        <v>0</v>
      </c>
      <c r="J38" s="68">
        <f>+'General Government'!J38/'General Government'!K38</f>
        <v>0.49121249603886574</v>
      </c>
      <c r="K38" s="69">
        <f t="shared" si="0"/>
        <v>1</v>
      </c>
    </row>
    <row r="39" spans="1:11">
      <c r="A39" s="1" t="s">
        <v>63</v>
      </c>
      <c r="B39" s="68">
        <f>+'General Government'!B39/'General Government'!K39</f>
        <v>3.9695359734188897E-2</v>
      </c>
      <c r="C39" s="68">
        <f>+'General Government'!C39/'General Government'!K39</f>
        <v>2.682036658666689E-2</v>
      </c>
      <c r="D39" s="68">
        <f>+'General Government'!D39/'General Government'!K39</f>
        <v>0.35014327486195163</v>
      </c>
      <c r="E39" s="68">
        <f>+'General Government'!E39/'General Government'!K39</f>
        <v>3.0944396902958689E-2</v>
      </c>
      <c r="F39" s="68">
        <f>+'General Government'!F39/'General Government'!K39</f>
        <v>9.8993916857839197E-3</v>
      </c>
      <c r="G39" s="68">
        <f>+'General Government'!G39/'General Government'!K39</f>
        <v>2.5205504653645567E-3</v>
      </c>
      <c r="H39" s="68">
        <f>+'General Government'!H39/'General Government'!K39</f>
        <v>0.11033651009567454</v>
      </c>
      <c r="I39" s="68">
        <f>+'General Government'!I39/'General Government'!K39</f>
        <v>0</v>
      </c>
      <c r="J39" s="68">
        <f>+'General Government'!J39/'General Government'!K39</f>
        <v>0.42964014966741093</v>
      </c>
      <c r="K39" s="69">
        <f t="shared" si="0"/>
        <v>1</v>
      </c>
    </row>
    <row r="40" spans="1:11">
      <c r="A40" s="1" t="s">
        <v>64</v>
      </c>
      <c r="B40" s="68">
        <f>+'General Government'!B40/'General Government'!K40</f>
        <v>0.20770096742015548</v>
      </c>
      <c r="C40" s="68">
        <f>+'General Government'!C40/'General Government'!K40</f>
        <v>0</v>
      </c>
      <c r="D40" s="68">
        <f>+'General Government'!D40/'General Government'!K40</f>
        <v>0</v>
      </c>
      <c r="E40" s="68">
        <f>+'General Government'!E40/'General Government'!K40</f>
        <v>1.2552135245650336E-2</v>
      </c>
      <c r="F40" s="68">
        <f>+'General Government'!F40/'General Government'!K40</f>
        <v>0</v>
      </c>
      <c r="G40" s="68">
        <f>+'General Government'!G40/'General Government'!K40</f>
        <v>8.7405262839387571E-2</v>
      </c>
      <c r="H40" s="68">
        <f>+'General Government'!H40/'General Government'!K40</f>
        <v>0</v>
      </c>
      <c r="I40" s="68">
        <f>+'General Government'!I40/'General Government'!K40</f>
        <v>0</v>
      </c>
      <c r="J40" s="68">
        <f>+'General Government'!J40/'General Government'!K40</f>
        <v>0.69234163449480657</v>
      </c>
      <c r="K40" s="69">
        <f t="shared" si="0"/>
        <v>1</v>
      </c>
    </row>
    <row r="41" spans="1:11">
      <c r="A41" s="1" t="s">
        <v>65</v>
      </c>
      <c r="B41" s="68">
        <f>+'General Government'!B41/'General Government'!K41</f>
        <v>6.457642176691869E-2</v>
      </c>
      <c r="C41" s="68">
        <f>+'General Government'!C41/'General Government'!K41</f>
        <v>4.2045885354904014E-2</v>
      </c>
      <c r="D41" s="68">
        <f>+'General Government'!D41/'General Government'!K41</f>
        <v>0.26492435624303523</v>
      </c>
      <c r="E41" s="68">
        <f>+'General Government'!E41/'General Government'!K41</f>
        <v>7.6270824052314945E-3</v>
      </c>
      <c r="F41" s="68">
        <f>+'General Government'!F41/'General Government'!K41</f>
        <v>9.6534824082950277E-3</v>
      </c>
      <c r="G41" s="68">
        <f>+'General Government'!G41/'General Government'!K41</f>
        <v>1.5394257661068484E-3</v>
      </c>
      <c r="H41" s="68">
        <f>+'General Government'!H41/'General Government'!K41</f>
        <v>0.37656974198662513</v>
      </c>
      <c r="I41" s="68">
        <f>+'General Government'!I41/'General Government'!K41</f>
        <v>0</v>
      </c>
      <c r="J41" s="68">
        <f>+'General Government'!J41/'General Government'!K41</f>
        <v>0.23306360406888355</v>
      </c>
      <c r="K41" s="69">
        <f t="shared" si="0"/>
        <v>1</v>
      </c>
    </row>
    <row r="42" spans="1:11">
      <c r="A42" s="1" t="s">
        <v>66</v>
      </c>
      <c r="B42" s="68">
        <f>+'General Government'!B42/'General Government'!K42</f>
        <v>1.3949783250379775E-2</v>
      </c>
      <c r="C42" s="68">
        <f>+'General Government'!C42/'General Government'!K42</f>
        <v>1.2177500030876014E-2</v>
      </c>
      <c r="D42" s="68">
        <f>+'General Government'!D42/'General Government'!K42</f>
        <v>0.16048117180649385</v>
      </c>
      <c r="E42" s="68">
        <f>+'General Government'!E42/'General Government'!K42</f>
        <v>1.5876446541268879E-2</v>
      </c>
      <c r="F42" s="68">
        <f>+'General Government'!F42/'General Government'!K42</f>
        <v>1.7025034272375849E-2</v>
      </c>
      <c r="G42" s="68">
        <f>+'General Government'!G42/'General Government'!K42</f>
        <v>0</v>
      </c>
      <c r="H42" s="68">
        <f>+'General Government'!H42/'General Government'!K42</f>
        <v>0.13193938420877127</v>
      </c>
      <c r="I42" s="68">
        <f>+'General Government'!I42/'General Government'!K42</f>
        <v>0</v>
      </c>
      <c r="J42" s="68">
        <f>+'General Government'!J42/'General Government'!K42</f>
        <v>0.64855067988983439</v>
      </c>
      <c r="K42" s="69">
        <f t="shared" si="0"/>
        <v>1</v>
      </c>
    </row>
    <row r="43" spans="1:11">
      <c r="A43" s="1" t="s">
        <v>67</v>
      </c>
      <c r="B43" s="68">
        <f>+'General Government'!B43/'General Government'!K43</f>
        <v>3.4131959824510033E-2</v>
      </c>
      <c r="C43" s="68">
        <f>+'General Government'!C43/'General Government'!K43</f>
        <v>1.3517833633386891E-2</v>
      </c>
      <c r="D43" s="68">
        <f>+'General Government'!D43/'General Government'!K43</f>
        <v>7.4194387654239052E-2</v>
      </c>
      <c r="E43" s="68">
        <f>+'General Government'!E43/'General Government'!K43</f>
        <v>1.0777995701539415E-2</v>
      </c>
      <c r="F43" s="68">
        <f>+'General Government'!F43/'General Government'!K43</f>
        <v>1.6206933339799275E-2</v>
      </c>
      <c r="G43" s="68">
        <f>+'General Government'!G43/'General Government'!K43</f>
        <v>4.7694732279235222E-2</v>
      </c>
      <c r="H43" s="68">
        <f>+'General Government'!H43/'General Government'!K43</f>
        <v>9.3672394837811326E-2</v>
      </c>
      <c r="I43" s="68">
        <f>+'General Government'!I43/'General Government'!K43</f>
        <v>0</v>
      </c>
      <c r="J43" s="68">
        <f>+'General Government'!J43/'General Government'!K43</f>
        <v>0.70980376272947876</v>
      </c>
      <c r="K43" s="69">
        <f t="shared" si="0"/>
        <v>1</v>
      </c>
    </row>
    <row r="44" spans="1:11">
      <c r="A44" s="1" t="s">
        <v>68</v>
      </c>
      <c r="B44" s="68">
        <f>+'General Government'!B44/'General Government'!K44</f>
        <v>5.2975102715803269E-3</v>
      </c>
      <c r="C44" s="68">
        <f>+'General Government'!C44/'General Government'!K44</f>
        <v>1.0372535664035341E-2</v>
      </c>
      <c r="D44" s="68">
        <f>+'General Government'!D44/'General Government'!K44</f>
        <v>0.47777330702846565</v>
      </c>
      <c r="E44" s="68">
        <f>+'General Government'!E44/'General Government'!K44</f>
        <v>4.1599899180909818E-2</v>
      </c>
      <c r="F44" s="68">
        <f>+'General Government'!F44/'General Government'!K44</f>
        <v>2.8277040830588514E-2</v>
      </c>
      <c r="G44" s="68">
        <f>+'General Government'!G44/'General Government'!K44</f>
        <v>1.228124579571839E-3</v>
      </c>
      <c r="H44" s="68">
        <f>+'General Government'!H44/'General Government'!K44</f>
        <v>7.4398766184138168E-2</v>
      </c>
      <c r="I44" s="68">
        <f>+'General Government'!I44/'General Government'!K44</f>
        <v>0</v>
      </c>
      <c r="J44" s="68">
        <f>+'General Government'!J44/'General Government'!K44</f>
        <v>0.36105281626071034</v>
      </c>
      <c r="K44" s="69">
        <f t="shared" si="0"/>
        <v>1</v>
      </c>
    </row>
    <row r="45" spans="1:11">
      <c r="A45" s="1" t="s">
        <v>69</v>
      </c>
      <c r="B45" s="68">
        <f>+'General Government'!B45/'General Government'!K45</f>
        <v>1.581640567068486E-2</v>
      </c>
      <c r="C45" s="68">
        <f>+'General Government'!C45/'General Government'!K45</f>
        <v>3.7815378322996842E-3</v>
      </c>
      <c r="D45" s="68">
        <f>+'General Government'!D45/'General Government'!K45</f>
        <v>0.10263574061698133</v>
      </c>
      <c r="E45" s="68">
        <f>+'General Government'!E45/'General Government'!K45</f>
        <v>1.4371793334934147E-2</v>
      </c>
      <c r="F45" s="68">
        <f>+'General Government'!F45/'General Government'!K45</f>
        <v>1.0923281937436748E-3</v>
      </c>
      <c r="G45" s="68">
        <f>+'General Government'!G45/'General Government'!K45</f>
        <v>0</v>
      </c>
      <c r="H45" s="68">
        <f>+'General Government'!H45/'General Government'!K45</f>
        <v>0.29265805904509556</v>
      </c>
      <c r="I45" s="68">
        <f>+'General Government'!I45/'General Government'!K45</f>
        <v>2.0620506929266355E-2</v>
      </c>
      <c r="J45" s="68">
        <f>+'General Government'!J45/'General Government'!K45</f>
        <v>0.54902362837699437</v>
      </c>
      <c r="K45" s="69">
        <f t="shared" si="0"/>
        <v>1</v>
      </c>
    </row>
    <row r="46" spans="1:11">
      <c r="A46" s="1" t="s">
        <v>70</v>
      </c>
      <c r="B46" s="68">
        <f>+'General Government'!B46/'General Government'!K46</f>
        <v>3.9304466157835533E-2</v>
      </c>
      <c r="C46" s="68">
        <f>+'General Government'!C46/'General Government'!K46</f>
        <v>1.9697953609303459E-2</v>
      </c>
      <c r="D46" s="68">
        <f>+'General Government'!D46/'General Government'!K46</f>
        <v>0.3600619570202917</v>
      </c>
      <c r="E46" s="68">
        <f>+'General Government'!E46/'General Government'!K46</f>
        <v>4.0355478952569974E-2</v>
      </c>
      <c r="F46" s="68">
        <f>+'General Government'!F46/'General Government'!K46</f>
        <v>3.552369027032258E-2</v>
      </c>
      <c r="G46" s="68">
        <f>+'General Government'!G46/'General Government'!K46</f>
        <v>0</v>
      </c>
      <c r="H46" s="68">
        <f>+'General Government'!H46/'General Government'!K46</f>
        <v>0.21268416175850496</v>
      </c>
      <c r="I46" s="68">
        <f>+'General Government'!I46/'General Government'!K46</f>
        <v>0</v>
      </c>
      <c r="J46" s="68">
        <f>+'General Government'!J46/'General Government'!K46</f>
        <v>0.29237229223117178</v>
      </c>
      <c r="K46" s="69">
        <f t="shared" si="0"/>
        <v>1</v>
      </c>
    </row>
    <row r="47" spans="1:11">
      <c r="A47" s="1" t="s">
        <v>71</v>
      </c>
      <c r="B47" s="68">
        <f>+'General Government'!B47/'General Government'!K47</f>
        <v>2.0093726928303777E-2</v>
      </c>
      <c r="C47" s="68">
        <f>+'General Government'!C47/'General Government'!K47</f>
        <v>3.4070441493775507E-2</v>
      </c>
      <c r="D47" s="68">
        <f>+'General Government'!D47/'General Government'!K47</f>
        <v>0.37391938626024784</v>
      </c>
      <c r="E47" s="68">
        <f>+'General Government'!E47/'General Government'!K47</f>
        <v>1.8492682063980966E-2</v>
      </c>
      <c r="F47" s="68">
        <f>+'General Government'!F47/'General Government'!K47</f>
        <v>6.9152731279578841E-2</v>
      </c>
      <c r="G47" s="68">
        <f>+'General Government'!G47/'General Government'!K47</f>
        <v>5.348713301005998E-2</v>
      </c>
      <c r="H47" s="68">
        <f>+'General Government'!H47/'General Government'!K47</f>
        <v>0.2176716236951366</v>
      </c>
      <c r="I47" s="68">
        <f>+'General Government'!I47/'General Government'!K47</f>
        <v>0</v>
      </c>
      <c r="J47" s="68">
        <f>+'General Government'!J47/'General Government'!K47</f>
        <v>0.21311227526891652</v>
      </c>
      <c r="K47" s="69">
        <f t="shared" si="0"/>
        <v>1</v>
      </c>
    </row>
    <row r="48" spans="1:11">
      <c r="A48" s="1" t="s">
        <v>72</v>
      </c>
      <c r="B48" s="68">
        <f>+'General Government'!B48/'General Government'!K48</f>
        <v>1.258940291435297E-2</v>
      </c>
      <c r="C48" s="68">
        <f>+'General Government'!C48/'General Government'!K48</f>
        <v>1.2271466716164862E-2</v>
      </c>
      <c r="D48" s="68">
        <f>+'General Government'!D48/'General Government'!K48</f>
        <v>0.29409111087475248</v>
      </c>
      <c r="E48" s="68">
        <f>+'General Government'!E48/'General Government'!K48</f>
        <v>7.7407363833471585E-3</v>
      </c>
      <c r="F48" s="68">
        <f>+'General Government'!F48/'General Government'!K48</f>
        <v>1.0545178867690821E-2</v>
      </c>
      <c r="G48" s="68">
        <f>+'General Government'!G48/'General Government'!K48</f>
        <v>4.0711809100016068E-3</v>
      </c>
      <c r="H48" s="68">
        <f>+'General Government'!H48/'General Government'!K48</f>
        <v>2.7624846638155141E-2</v>
      </c>
      <c r="I48" s="68">
        <f>+'General Government'!I48/'General Government'!K48</f>
        <v>0</v>
      </c>
      <c r="J48" s="68">
        <f>+'General Government'!J48/'General Government'!K48</f>
        <v>0.63106607669553494</v>
      </c>
      <c r="K48" s="69">
        <f t="shared" si="0"/>
        <v>0.99999999999999989</v>
      </c>
    </row>
    <row r="49" spans="1:11">
      <c r="A49" s="1" t="s">
        <v>73</v>
      </c>
      <c r="B49" s="68">
        <f>+'General Government'!B49/'General Government'!K49</f>
        <v>0.12978489386071163</v>
      </c>
      <c r="C49" s="68">
        <f>+'General Government'!C49/'General Government'!K49</f>
        <v>6.378949296848381E-2</v>
      </c>
      <c r="D49" s="68">
        <f>+'General Government'!D49/'General Government'!K49</f>
        <v>0.44019296068756136</v>
      </c>
      <c r="E49" s="68">
        <f>+'General Government'!E49/'General Government'!K49</f>
        <v>1.5525114051463002E-2</v>
      </c>
      <c r="F49" s="68">
        <f>+'General Government'!F49/'General Government'!K49</f>
        <v>5.5231683974880152E-2</v>
      </c>
      <c r="G49" s="68">
        <f>+'General Government'!G49/'General Government'!K49</f>
        <v>0</v>
      </c>
      <c r="H49" s="68">
        <f>+'General Government'!H49/'General Government'!K49</f>
        <v>0</v>
      </c>
      <c r="I49" s="68">
        <f>+'General Government'!I49/'General Government'!K49</f>
        <v>0</v>
      </c>
      <c r="J49" s="68">
        <f>+'General Government'!J49/'General Government'!K49</f>
        <v>0.2954758544569</v>
      </c>
      <c r="K49" s="69">
        <f t="shared" si="0"/>
        <v>1</v>
      </c>
    </row>
    <row r="50" spans="1:11">
      <c r="A50" s="1" t="s">
        <v>74</v>
      </c>
      <c r="B50" s="68">
        <f>+'General Government'!B50/'General Government'!K50</f>
        <v>9.1639491666250621E-3</v>
      </c>
      <c r="C50" s="68">
        <f>+'General Government'!C50/'General Government'!K50</f>
        <v>9.6980964274511836E-3</v>
      </c>
      <c r="D50" s="68">
        <f>+'General Government'!D50/'General Government'!K50</f>
        <v>0.25629148099492632</v>
      </c>
      <c r="E50" s="68">
        <f>+'General Government'!E50/'General Government'!K50</f>
        <v>1.381729001955544E-2</v>
      </c>
      <c r="F50" s="68">
        <f>+'General Government'!F50/'General Government'!K50</f>
        <v>2.4517910227258223E-2</v>
      </c>
      <c r="G50" s="68">
        <f>+'General Government'!G50/'General Government'!K50</f>
        <v>9.5727483561317855E-2</v>
      </c>
      <c r="H50" s="68">
        <f>+'General Government'!H50/'General Government'!K50</f>
        <v>0.18078760842549418</v>
      </c>
      <c r="I50" s="68">
        <f>+'General Government'!I50/'General Government'!K50</f>
        <v>4.751742981068096E-2</v>
      </c>
      <c r="J50" s="68">
        <f>+'General Government'!J50/'General Government'!K50</f>
        <v>0.36247875136669078</v>
      </c>
      <c r="K50" s="69">
        <f t="shared" si="0"/>
        <v>1</v>
      </c>
    </row>
    <row r="51" spans="1:11">
      <c r="A51" s="1" t="s">
        <v>75</v>
      </c>
      <c r="B51" s="68">
        <f>+'General Government'!B51/'General Government'!K51</f>
        <v>0</v>
      </c>
      <c r="C51" s="68">
        <f>+'General Government'!C51/'General Government'!K51</f>
        <v>1.470189187774474E-2</v>
      </c>
      <c r="D51" s="68">
        <f>+'General Government'!D51/'General Government'!K51</f>
        <v>0.28250513418692896</v>
      </c>
      <c r="E51" s="68">
        <f>+'General Government'!E51/'General Government'!K51</f>
        <v>6.6694300518578241E-3</v>
      </c>
      <c r="F51" s="68">
        <f>+'General Government'!F51/'General Government'!K51</f>
        <v>4.6149773893758891E-2</v>
      </c>
      <c r="G51" s="68">
        <f>+'General Government'!G51/'General Government'!K51</f>
        <v>6.5125625207071983E-5</v>
      </c>
      <c r="H51" s="68">
        <f>+'General Government'!H51/'General Government'!K51</f>
        <v>0.5130667855395239</v>
      </c>
      <c r="I51" s="68">
        <f>+'General Government'!I51/'General Government'!K51</f>
        <v>0</v>
      </c>
      <c r="J51" s="68">
        <f>+'General Government'!J51/'General Government'!K51</f>
        <v>0.13684185882497857</v>
      </c>
      <c r="K51" s="69">
        <f t="shared" si="0"/>
        <v>0.99999999999999989</v>
      </c>
    </row>
    <row r="52" spans="1:11">
      <c r="A52" s="1" t="s">
        <v>76</v>
      </c>
      <c r="B52" s="68">
        <f>+'General Government'!B52/'General Government'!K52</f>
        <v>2.5020957909203227E-2</v>
      </c>
      <c r="C52" s="68">
        <f>+'General Government'!C52/'General Government'!K52</f>
        <v>0</v>
      </c>
      <c r="D52" s="68">
        <f>+'General Government'!D52/'General Government'!K52</f>
        <v>0.18929615098703484</v>
      </c>
      <c r="E52" s="68">
        <f>+'General Government'!E52/'General Government'!K52</f>
        <v>9.7635333808867002E-3</v>
      </c>
      <c r="F52" s="68">
        <f>+'General Government'!F52/'General Government'!K52</f>
        <v>1.458911920708315E-2</v>
      </c>
      <c r="G52" s="68">
        <f>+'General Government'!G52/'General Government'!K52</f>
        <v>0</v>
      </c>
      <c r="H52" s="68">
        <f>+'General Government'!H52/'General Government'!K52</f>
        <v>0.19837752209959944</v>
      </c>
      <c r="I52" s="68">
        <f>+'General Government'!I52/'General Government'!K52</f>
        <v>0</v>
      </c>
      <c r="J52" s="68">
        <f>+'General Government'!J52/'General Government'!K52</f>
        <v>0.56295271641619271</v>
      </c>
      <c r="K52" s="69">
        <f t="shared" si="0"/>
        <v>1</v>
      </c>
    </row>
    <row r="53" spans="1:11">
      <c r="A53" s="1" t="s">
        <v>77</v>
      </c>
      <c r="B53" s="68">
        <f>+'General Government'!B53/'General Government'!K53</f>
        <v>6.2274551883873437E-3</v>
      </c>
      <c r="C53" s="68">
        <f>+'General Government'!C53/'General Government'!K53</f>
        <v>2.2730186553525045E-2</v>
      </c>
      <c r="D53" s="68">
        <f>+'General Government'!D53/'General Government'!K53</f>
        <v>0.37640409968495914</v>
      </c>
      <c r="E53" s="68">
        <f>+'General Government'!E53/'General Government'!K53</f>
        <v>1.109884274333291E-2</v>
      </c>
      <c r="F53" s="68">
        <f>+'General Government'!F53/'General Government'!K53</f>
        <v>3.4763712536094254E-2</v>
      </c>
      <c r="G53" s="68">
        <f>+'General Government'!G53/'General Government'!K53</f>
        <v>4.2976411109624926E-2</v>
      </c>
      <c r="H53" s="68">
        <f>+'General Government'!H53/'General Government'!K53</f>
        <v>9.1763690112765375E-2</v>
      </c>
      <c r="I53" s="68">
        <f>+'General Government'!I53/'General Government'!K53</f>
        <v>0</v>
      </c>
      <c r="J53" s="68">
        <f>+'General Government'!J53/'General Government'!K53</f>
        <v>0.41403560207131102</v>
      </c>
      <c r="K53" s="69">
        <f t="shared" si="0"/>
        <v>1</v>
      </c>
    </row>
    <row r="54" spans="1:11">
      <c r="A54" s="1" t="s">
        <v>78</v>
      </c>
      <c r="B54" s="68">
        <f>+'General Government'!B54/'General Government'!K54</f>
        <v>6.2645612464647723E-3</v>
      </c>
      <c r="C54" s="68">
        <f>+'General Government'!C54/'General Government'!K54</f>
        <v>4.9362563624422229E-3</v>
      </c>
      <c r="D54" s="68">
        <f>+'General Government'!D54/'General Government'!K54</f>
        <v>0.26496123583003972</v>
      </c>
      <c r="E54" s="68">
        <f>+'General Government'!E54/'General Government'!K54</f>
        <v>1.6101596262045097E-2</v>
      </c>
      <c r="F54" s="68">
        <f>+'General Government'!F54/'General Government'!K54</f>
        <v>2.3463288866519612E-2</v>
      </c>
      <c r="G54" s="68">
        <f>+'General Government'!G54/'General Government'!K54</f>
        <v>0.16255625432494064</v>
      </c>
      <c r="H54" s="68">
        <f>+'General Government'!H54/'General Government'!K54</f>
        <v>2.1227381668871375E-2</v>
      </c>
      <c r="I54" s="68">
        <f>+'General Government'!I54/'General Government'!K54</f>
        <v>0</v>
      </c>
      <c r="J54" s="68">
        <f>+'General Government'!J54/'General Government'!K54</f>
        <v>0.50048942543867658</v>
      </c>
      <c r="K54" s="69">
        <f t="shared" si="0"/>
        <v>1</v>
      </c>
    </row>
    <row r="55" spans="1:11">
      <c r="A55" s="1" t="s">
        <v>79</v>
      </c>
      <c r="B55" s="68">
        <f>+'General Government'!B55/'General Government'!K55</f>
        <v>3.4350498017932502E-3</v>
      </c>
      <c r="C55" s="68">
        <f>+'General Government'!C55/'General Government'!K55</f>
        <v>2.2973215160822836E-2</v>
      </c>
      <c r="D55" s="68">
        <f>+'General Government'!D55/'General Government'!K55</f>
        <v>0.43965049699156811</v>
      </c>
      <c r="E55" s="68">
        <f>+'General Government'!E55/'General Government'!K55</f>
        <v>8.1203975030246737E-3</v>
      </c>
      <c r="F55" s="68">
        <f>+'General Government'!F55/'General Government'!K55</f>
        <v>1.7966293968575429E-2</v>
      </c>
      <c r="G55" s="68">
        <f>+'General Government'!G55/'General Government'!K55</f>
        <v>0</v>
      </c>
      <c r="H55" s="68">
        <f>+'General Government'!H55/'General Government'!K55</f>
        <v>0</v>
      </c>
      <c r="I55" s="68">
        <f>+'General Government'!I55/'General Government'!K55</f>
        <v>0</v>
      </c>
      <c r="J55" s="68">
        <f>+'General Government'!J55/'General Government'!K55</f>
        <v>0.50785454657421569</v>
      </c>
      <c r="K55" s="69">
        <f t="shared" si="0"/>
        <v>1</v>
      </c>
    </row>
    <row r="56" spans="1:11">
      <c r="A56" s="1" t="s">
        <v>80</v>
      </c>
      <c r="B56" s="68">
        <f>+'General Government'!B56/'General Government'!K56</f>
        <v>2.0794287722589896E-2</v>
      </c>
      <c r="C56" s="68">
        <f>+'General Government'!C56/'General Government'!K56</f>
        <v>1.8239029565148421E-2</v>
      </c>
      <c r="D56" s="68">
        <f>+'General Government'!D56/'General Government'!K56</f>
        <v>0.26700343042969604</v>
      </c>
      <c r="E56" s="68">
        <f>+'General Government'!E56/'General Government'!K56</f>
        <v>9.9284255920858745E-3</v>
      </c>
      <c r="F56" s="68">
        <f>+'General Government'!F56/'General Government'!K56</f>
        <v>1.8762576931676534E-2</v>
      </c>
      <c r="G56" s="68">
        <f>+'General Government'!G56/'General Government'!K56</f>
        <v>0</v>
      </c>
      <c r="H56" s="68">
        <f>+'General Government'!H56/'General Government'!K56</f>
        <v>0.11529606174089692</v>
      </c>
      <c r="I56" s="68">
        <f>+'General Government'!I56/'General Government'!K56</f>
        <v>0</v>
      </c>
      <c r="J56" s="68">
        <f>+'General Government'!J56/'General Government'!K56</f>
        <v>0.54997618801790638</v>
      </c>
      <c r="K56" s="69">
        <f t="shared" si="0"/>
        <v>1</v>
      </c>
    </row>
    <row r="57" spans="1:11">
      <c r="A57" s="1" t="s">
        <v>81</v>
      </c>
      <c r="B57" s="68">
        <f>+'General Government'!B57/'General Government'!K57</f>
        <v>1.5330664905886297E-2</v>
      </c>
      <c r="C57" s="68">
        <f>+'General Government'!C57/'General Government'!K57</f>
        <v>0.1187214885840704</v>
      </c>
      <c r="D57" s="68">
        <f>+'General Government'!D57/'General Government'!K57</f>
        <v>8.9397868465422067E-2</v>
      </c>
      <c r="E57" s="68">
        <f>+'General Government'!E57/'General Government'!K57</f>
        <v>1.6748139999609449E-2</v>
      </c>
      <c r="F57" s="68">
        <f>+'General Government'!F57/'General Government'!K57</f>
        <v>6.0103356670336269E-2</v>
      </c>
      <c r="G57" s="68">
        <f>+'General Government'!G57/'General Government'!K57</f>
        <v>0</v>
      </c>
      <c r="H57" s="68">
        <f>+'General Government'!H57/'General Government'!K57</f>
        <v>0.33542799206311985</v>
      </c>
      <c r="I57" s="68">
        <f>+'General Government'!I57/'General Government'!K57</f>
        <v>0</v>
      </c>
      <c r="J57" s="68">
        <f>+'General Government'!J57/'General Government'!K57</f>
        <v>0.3642704893115557</v>
      </c>
      <c r="K57" s="69">
        <f t="shared" si="0"/>
        <v>1</v>
      </c>
    </row>
    <row r="58" spans="1:11">
      <c r="A58" s="1" t="s">
        <v>82</v>
      </c>
      <c r="B58" s="68">
        <f>+'General Government'!B58/'General Government'!K58</f>
        <v>1.3331751990478471E-2</v>
      </c>
      <c r="C58" s="68">
        <f>+'General Government'!C58/'General Government'!K58</f>
        <v>1.7062266254490553E-2</v>
      </c>
      <c r="D58" s="68">
        <f>+'General Government'!D58/'General Government'!K58</f>
        <v>0.29342759249298606</v>
      </c>
      <c r="E58" s="68">
        <f>+'General Government'!E58/'General Government'!K58</f>
        <v>1.7510507538312736E-2</v>
      </c>
      <c r="F58" s="68">
        <f>+'General Government'!F58/'General Government'!K58</f>
        <v>3.3695095226935777E-2</v>
      </c>
      <c r="G58" s="68">
        <f>+'General Government'!G58/'General Government'!K58</f>
        <v>0</v>
      </c>
      <c r="H58" s="68">
        <f>+'General Government'!H58/'General Government'!K58</f>
        <v>0.14292367852678561</v>
      </c>
      <c r="I58" s="68">
        <f>+'General Government'!I58/'General Government'!K58</f>
        <v>0</v>
      </c>
      <c r="J58" s="68">
        <f>+'General Government'!J58/'General Government'!K58</f>
        <v>0.48204910797001077</v>
      </c>
      <c r="K58" s="69">
        <f t="shared" si="0"/>
        <v>0.99999999999999989</v>
      </c>
    </row>
    <row r="59" spans="1:11">
      <c r="A59" s="1" t="s">
        <v>83</v>
      </c>
      <c r="B59" s="68">
        <f>+'General Government'!B59/'General Government'!K59</f>
        <v>2.6965729827409166E-2</v>
      </c>
      <c r="C59" s="68">
        <f>+'General Government'!C59/'General Government'!K59</f>
        <v>6.9905660358775726E-2</v>
      </c>
      <c r="D59" s="68">
        <f>+'General Government'!D59/'General Government'!K59</f>
        <v>0.48192158951734199</v>
      </c>
      <c r="E59" s="68">
        <f>+'General Government'!E59/'General Government'!K59</f>
        <v>1.2708186106496554E-2</v>
      </c>
      <c r="F59" s="68">
        <f>+'General Government'!F59/'General Government'!K59</f>
        <v>0</v>
      </c>
      <c r="G59" s="68">
        <f>+'General Government'!G59/'General Government'!K59</f>
        <v>0</v>
      </c>
      <c r="H59" s="68">
        <f>+'General Government'!H59/'General Government'!K59</f>
        <v>5.2078461565432277E-2</v>
      </c>
      <c r="I59" s="68">
        <f>+'General Government'!I59/'General Government'!K59</f>
        <v>0</v>
      </c>
      <c r="J59" s="68">
        <f>+'General Government'!J59/'General Government'!K59</f>
        <v>0.35642037262454429</v>
      </c>
      <c r="K59" s="69">
        <f t="shared" si="0"/>
        <v>1</v>
      </c>
    </row>
    <row r="60" spans="1:11">
      <c r="A60" s="1" t="s">
        <v>84</v>
      </c>
      <c r="B60" s="68">
        <f>+'General Government'!B60/'General Government'!K60</f>
        <v>5.6163864257420077E-3</v>
      </c>
      <c r="C60" s="68">
        <f>+'General Government'!C60/'General Government'!K60</f>
        <v>5.1934662960956092E-2</v>
      </c>
      <c r="D60" s="68">
        <f>+'General Government'!D60/'General Government'!K60</f>
        <v>0.28356514649041625</v>
      </c>
      <c r="E60" s="68">
        <f>+'General Government'!E60/'General Government'!K60</f>
        <v>2.3889275091375686E-2</v>
      </c>
      <c r="F60" s="68">
        <f>+'General Government'!F60/'General Government'!K60</f>
        <v>2.0991221528992896E-2</v>
      </c>
      <c r="G60" s="68">
        <f>+'General Government'!G60/'General Government'!K60</f>
        <v>0</v>
      </c>
      <c r="H60" s="68">
        <f>+'General Government'!H60/'General Government'!K60</f>
        <v>0.34371938890149917</v>
      </c>
      <c r="I60" s="68">
        <f>+'General Government'!I60/'General Government'!K60</f>
        <v>0</v>
      </c>
      <c r="J60" s="68">
        <f>+'General Government'!J60/'General Government'!K60</f>
        <v>0.27028391860101786</v>
      </c>
      <c r="K60" s="69">
        <f t="shared" si="0"/>
        <v>0.99999999999999989</v>
      </c>
    </row>
    <row r="61" spans="1:11">
      <c r="A61" s="1" t="s">
        <v>85</v>
      </c>
      <c r="B61" s="68">
        <f>+'General Government'!B61/'General Government'!K61</f>
        <v>1.4773129867267974E-3</v>
      </c>
      <c r="C61" s="68">
        <f>+'General Government'!C61/'General Government'!K61</f>
        <v>3.1562384964057702E-3</v>
      </c>
      <c r="D61" s="68">
        <f>+'General Government'!D61/'General Government'!K61</f>
        <v>2.4694542734192353E-2</v>
      </c>
      <c r="E61" s="68">
        <f>+'General Government'!E61/'General Government'!K61</f>
        <v>2.0555184087371831E-3</v>
      </c>
      <c r="F61" s="68">
        <f>+'General Government'!F61/'General Government'!K61</f>
        <v>2.871061350092469E-2</v>
      </c>
      <c r="G61" s="68">
        <f>+'General Government'!G61/'General Government'!K61</f>
        <v>2.2630644679103359E-2</v>
      </c>
      <c r="H61" s="68">
        <f>+'General Government'!H61/'General Government'!K61</f>
        <v>0.18805114103080378</v>
      </c>
      <c r="I61" s="68">
        <f>+'General Government'!I61/'General Government'!K61</f>
        <v>0</v>
      </c>
      <c r="J61" s="68">
        <f>+'General Government'!J61/'General Government'!K61</f>
        <v>0.72922398816310607</v>
      </c>
      <c r="K61" s="69">
        <f t="shared" si="0"/>
        <v>1</v>
      </c>
    </row>
    <row r="62" spans="1:11">
      <c r="A62" s="1" t="s">
        <v>86</v>
      </c>
      <c r="B62" s="68">
        <f>+'General Government'!B62/'General Government'!K62</f>
        <v>4.5757117808163508E-2</v>
      </c>
      <c r="C62" s="68">
        <f>+'General Government'!C62/'General Government'!K62</f>
        <v>4.9400516717813302E-3</v>
      </c>
      <c r="D62" s="68">
        <f>+'General Government'!D62/'General Government'!K62</f>
        <v>0.30736265096605286</v>
      </c>
      <c r="E62" s="68">
        <f>+'General Government'!E62/'General Government'!K62</f>
        <v>0</v>
      </c>
      <c r="F62" s="68">
        <f>+'General Government'!F62/'General Government'!K62</f>
        <v>3.5289901767294109E-2</v>
      </c>
      <c r="G62" s="68">
        <f>+'General Government'!G62/'General Government'!K62</f>
        <v>0</v>
      </c>
      <c r="H62" s="68">
        <f>+'General Government'!H62/'General Government'!K62</f>
        <v>0.19955187015048612</v>
      </c>
      <c r="I62" s="68">
        <f>+'General Government'!I62/'General Government'!K62</f>
        <v>0</v>
      </c>
      <c r="J62" s="68">
        <f>+'General Government'!J62/'General Government'!K62</f>
        <v>0.40709840763622207</v>
      </c>
      <c r="K62" s="69">
        <f t="shared" si="0"/>
        <v>1</v>
      </c>
    </row>
    <row r="63" spans="1:11">
      <c r="A63" s="1" t="s">
        <v>87</v>
      </c>
      <c r="B63" s="68">
        <f>+'General Government'!B63/'General Government'!K63</f>
        <v>0.29534898963630651</v>
      </c>
      <c r="C63" s="68">
        <f>+'General Government'!C63/'General Government'!K63</f>
        <v>3.8236671739980022E-2</v>
      </c>
      <c r="D63" s="68">
        <f>+'General Government'!D63/'General Government'!K63</f>
        <v>0.42349410765159246</v>
      </c>
      <c r="E63" s="68">
        <f>+'General Government'!E63/'General Government'!K63</f>
        <v>1.1909653258687928E-2</v>
      </c>
      <c r="F63" s="68">
        <f>+'General Government'!F63/'General Government'!K63</f>
        <v>0</v>
      </c>
      <c r="G63" s="68">
        <f>+'General Government'!G63/'General Government'!K63</f>
        <v>7.2057844243855231E-3</v>
      </c>
      <c r="H63" s="68">
        <f>+'General Government'!H63/'General Government'!K63</f>
        <v>0</v>
      </c>
      <c r="I63" s="68">
        <f>+'General Government'!I63/'General Government'!K63</f>
        <v>0</v>
      </c>
      <c r="J63" s="68">
        <f>+'General Government'!J63/'General Government'!K63</f>
        <v>0.22380479328904754</v>
      </c>
      <c r="K63" s="69">
        <f t="shared" si="0"/>
        <v>1</v>
      </c>
    </row>
    <row r="64" spans="1:11">
      <c r="A64" s="1" t="s">
        <v>88</v>
      </c>
      <c r="B64" s="68">
        <f>+'General Government'!B64/'General Government'!K64</f>
        <v>4.5729779176322538E-2</v>
      </c>
      <c r="C64" s="68">
        <f>+'General Government'!C64/'General Government'!K64</f>
        <v>7.3046117487118714E-2</v>
      </c>
      <c r="D64" s="68">
        <f>+'General Government'!D64/'General Government'!K64</f>
        <v>0.57537123858735661</v>
      </c>
      <c r="E64" s="68">
        <f>+'General Government'!E64/'General Government'!K64</f>
        <v>5.2046801565459643E-3</v>
      </c>
      <c r="F64" s="68">
        <f>+'General Government'!F64/'General Government'!K64</f>
        <v>9.5850693099439888E-3</v>
      </c>
      <c r="G64" s="68">
        <f>+'General Government'!G64/'General Government'!K64</f>
        <v>1.7722776515748273E-2</v>
      </c>
      <c r="H64" s="68">
        <f>+'General Government'!H64/'General Government'!K64</f>
        <v>0</v>
      </c>
      <c r="I64" s="68">
        <f>+'General Government'!I64/'General Government'!K64</f>
        <v>0</v>
      </c>
      <c r="J64" s="68">
        <f>+'General Government'!J64/'General Government'!K64</f>
        <v>0.27334033876696395</v>
      </c>
      <c r="K64" s="69">
        <f t="shared" si="0"/>
        <v>1</v>
      </c>
    </row>
    <row r="65" spans="1:11">
      <c r="A65" s="1" t="s">
        <v>89</v>
      </c>
      <c r="B65" s="68">
        <f>+'General Government'!B65/'General Government'!K65</f>
        <v>0.27216043740146456</v>
      </c>
      <c r="C65" s="68">
        <f>+'General Government'!C65/'General Government'!K65</f>
        <v>6.4294755058686495E-2</v>
      </c>
      <c r="D65" s="68">
        <f>+'General Government'!D65/'General Government'!K65</f>
        <v>0.44208567484614608</v>
      </c>
      <c r="E65" s="68">
        <f>+'General Government'!E65/'General Government'!K65</f>
        <v>0</v>
      </c>
      <c r="F65" s="68">
        <f>+'General Government'!F65/'General Government'!K65</f>
        <v>1.3433755978469217E-2</v>
      </c>
      <c r="G65" s="68">
        <f>+'General Government'!G65/'General Government'!K65</f>
        <v>0</v>
      </c>
      <c r="H65" s="68">
        <f>+'General Government'!H65/'General Government'!K65</f>
        <v>0</v>
      </c>
      <c r="I65" s="68">
        <f>+'General Government'!I65/'General Government'!K65</f>
        <v>0</v>
      </c>
      <c r="J65" s="68">
        <f>+'General Government'!J65/'General Government'!K65</f>
        <v>0.20802537671523366</v>
      </c>
      <c r="K65" s="69">
        <f t="shared" si="0"/>
        <v>1</v>
      </c>
    </row>
    <row r="66" spans="1:11">
      <c r="A66" s="1" t="s">
        <v>90</v>
      </c>
      <c r="B66" s="68">
        <f>+'General Government'!B66/'General Government'!K66</f>
        <v>4.3549067612200449E-3</v>
      </c>
      <c r="C66" s="68">
        <f>+'General Government'!C66/'General Government'!K66</f>
        <v>6.1419876186725939E-3</v>
      </c>
      <c r="D66" s="68">
        <f>+'General Government'!D66/'General Government'!K66</f>
        <v>0.12589955183852466</v>
      </c>
      <c r="E66" s="68">
        <f>+'General Government'!E66/'General Government'!K66</f>
        <v>1.6435022917865864E-2</v>
      </c>
      <c r="F66" s="68">
        <f>+'General Government'!F66/'General Government'!K66</f>
        <v>1.9011425978024878E-2</v>
      </c>
      <c r="G66" s="68">
        <f>+'General Government'!G66/'General Government'!K66</f>
        <v>6.2165388469412435E-2</v>
      </c>
      <c r="H66" s="68">
        <f>+'General Government'!H66/'General Government'!K66</f>
        <v>0.16693522383486639</v>
      </c>
      <c r="I66" s="68">
        <f>+'General Government'!I66/'General Government'!K66</f>
        <v>7.6509967771190459E-4</v>
      </c>
      <c r="J66" s="68">
        <f>+'General Government'!J66/'General Government'!K66</f>
        <v>0.59829139290370126</v>
      </c>
      <c r="K66" s="69">
        <f t="shared" si="0"/>
        <v>1</v>
      </c>
    </row>
    <row r="67" spans="1:11">
      <c r="A67" s="1" t="s">
        <v>91</v>
      </c>
      <c r="B67" s="68">
        <f>+'General Government'!B67/'General Government'!K67</f>
        <v>5.2046646247693638E-2</v>
      </c>
      <c r="C67" s="68">
        <f>+'General Government'!C67/'General Government'!K67</f>
        <v>0.11598515590085395</v>
      </c>
      <c r="D67" s="68">
        <f>+'General Government'!D67/'General Government'!K67</f>
        <v>0.268594797717291</v>
      </c>
      <c r="E67" s="68">
        <f>+'General Government'!E67/'General Government'!K67</f>
        <v>5.4040905235182922E-2</v>
      </c>
      <c r="F67" s="68">
        <f>+'General Government'!F67/'General Government'!K67</f>
        <v>4.4104148076558346E-2</v>
      </c>
      <c r="G67" s="68">
        <f>+'General Government'!G67/'General Government'!K67</f>
        <v>0</v>
      </c>
      <c r="H67" s="68">
        <f>+'General Government'!H67/'General Government'!K67</f>
        <v>0</v>
      </c>
      <c r="I67" s="68">
        <f>+'General Government'!I67/'General Government'!K67</f>
        <v>0</v>
      </c>
      <c r="J67" s="68">
        <f>+'General Government'!J67/'General Government'!K67</f>
        <v>0.46522834682242015</v>
      </c>
      <c r="K67" s="69">
        <f t="shared" si="0"/>
        <v>1</v>
      </c>
    </row>
    <row r="68" spans="1:11">
      <c r="A68" s="1" t="s">
        <v>92</v>
      </c>
      <c r="B68" s="68">
        <f>+'General Government'!B68/'General Government'!K68</f>
        <v>0.39530710871520797</v>
      </c>
      <c r="C68" s="68">
        <f>+'General Government'!C68/'General Government'!K68</f>
        <v>3.6139809553740104E-2</v>
      </c>
      <c r="D68" s="68">
        <f>+'General Government'!D68/'General Government'!K68</f>
        <v>0.36760765053601357</v>
      </c>
      <c r="E68" s="68">
        <f>+'General Government'!E68/'General Government'!K68</f>
        <v>2.1946736037428059E-2</v>
      </c>
      <c r="F68" s="68">
        <f>+'General Government'!F68/'General Government'!K68</f>
        <v>7.0611916495904689E-2</v>
      </c>
      <c r="G68" s="68">
        <f>+'General Government'!G68/'General Government'!K68</f>
        <v>9.9990326695598326E-3</v>
      </c>
      <c r="H68" s="68">
        <f>+'General Government'!H68/'General Government'!K68</f>
        <v>0</v>
      </c>
      <c r="I68" s="68">
        <f>+'General Government'!I68/'General Government'!K68</f>
        <v>0</v>
      </c>
      <c r="J68" s="68">
        <f>+'General Government'!J68/'General Government'!K68</f>
        <v>9.8387745992145781E-2</v>
      </c>
      <c r="K68" s="69">
        <f t="shared" ref="K68:K70" si="1">SUM(B68:J68)</f>
        <v>1</v>
      </c>
    </row>
    <row r="69" spans="1:11">
      <c r="A69" s="180" t="s">
        <v>93</v>
      </c>
      <c r="B69" s="185">
        <f>+'General Government'!B69/'General Government'!K69</f>
        <v>9.9461811296945729E-2</v>
      </c>
      <c r="C69" s="185">
        <f>+'General Government'!C69/'General Government'!K69</f>
        <v>6.3775847255169313E-2</v>
      </c>
      <c r="D69" s="185">
        <f>+'General Government'!D69/'General Government'!K69</f>
        <v>0.33714479190991192</v>
      </c>
      <c r="E69" s="185">
        <f>+'General Government'!E69/'General Government'!K69</f>
        <v>9.1426936858111669E-3</v>
      </c>
      <c r="F69" s="185">
        <f>+'General Government'!F69/'General Government'!K69</f>
        <v>1.6030873418615935E-2</v>
      </c>
      <c r="G69" s="185">
        <f>+'General Government'!G69/'General Government'!K69</f>
        <v>0</v>
      </c>
      <c r="H69" s="185">
        <f>+'General Government'!H69/'General Government'!K69</f>
        <v>0.12872045366610027</v>
      </c>
      <c r="I69" s="185">
        <f>+'General Government'!I69/'General Government'!K69</f>
        <v>0</v>
      </c>
      <c r="J69" s="185">
        <f>+'General Government'!J69/'General Government'!K69</f>
        <v>0.34572352876744566</v>
      </c>
      <c r="K69" s="186">
        <f t="shared" si="1"/>
        <v>1</v>
      </c>
    </row>
    <row r="70" spans="1:11">
      <c r="A70" s="64" t="s">
        <v>99</v>
      </c>
      <c r="B70" s="68">
        <f>+'General Government'!B70/'General Government'!K70</f>
        <v>1.7117399024366271E-2</v>
      </c>
      <c r="C70" s="68">
        <f>+'General Government'!C70/'General Government'!K70</f>
        <v>1.6038572862371307E-2</v>
      </c>
      <c r="D70" s="68">
        <f>+'General Government'!D70/'General Government'!K70</f>
        <v>0.25345804264513855</v>
      </c>
      <c r="E70" s="68">
        <f>+'General Government'!E70/'General Government'!K70</f>
        <v>1.3928003876973946E-2</v>
      </c>
      <c r="F70" s="68">
        <f>+'General Government'!F70/'General Government'!K70</f>
        <v>2.0251200562729398E-2</v>
      </c>
      <c r="G70" s="68">
        <f>+'General Government'!G70/'General Government'!K70</f>
        <v>2.3730975534217571E-2</v>
      </c>
      <c r="H70" s="68">
        <f>+'General Government'!H70/'General Government'!K70</f>
        <v>0.18377415320660753</v>
      </c>
      <c r="I70" s="68">
        <f>+'General Government'!I70/'General Government'!K70</f>
        <v>5.8793988980901053E-2</v>
      </c>
      <c r="J70" s="68">
        <f>+'General Government'!J70/'General Government'!K70</f>
        <v>0.41290766330669437</v>
      </c>
      <c r="K70" s="69">
        <f t="shared" si="1"/>
        <v>1</v>
      </c>
    </row>
    <row r="71" spans="1:11">
      <c r="A71" s="3"/>
      <c r="B71" s="184"/>
      <c r="C71" s="184"/>
      <c r="D71" s="184"/>
      <c r="E71" s="184"/>
      <c r="F71" s="184"/>
      <c r="G71" s="184"/>
      <c r="H71" s="184"/>
      <c r="I71" s="184"/>
      <c r="J71" s="184"/>
      <c r="K71" s="12"/>
    </row>
  </sheetData>
  <mergeCells count="1"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E8196-9323-460C-ACA3-D0158EA7E77B}">
  <dimension ref="A1:K70"/>
  <sheetViews>
    <sheetView workbookViewId="0">
      <selection activeCell="D74" sqref="D74"/>
    </sheetView>
  </sheetViews>
  <sheetFormatPr defaultRowHeight="15"/>
  <cols>
    <col min="1" max="1" width="11.85546875" customWidth="1"/>
    <col min="2" max="2" width="11" customWidth="1"/>
    <col min="3" max="3" width="10.5703125" customWidth="1"/>
    <col min="4" max="4" width="15.28515625" customWidth="1"/>
    <col min="5" max="5" width="12.140625" bestFit="1" customWidth="1"/>
    <col min="6" max="6" width="13.42578125" customWidth="1"/>
    <col min="7" max="7" width="17.7109375" customWidth="1"/>
    <col min="8" max="8" width="10.7109375" customWidth="1"/>
    <col min="9" max="9" width="9.7109375" customWidth="1"/>
    <col min="10" max="10" width="12.5703125" customWidth="1"/>
    <col min="11" max="11" width="10.85546875" customWidth="1"/>
  </cols>
  <sheetData>
    <row r="1" spans="1:11" ht="33.75" customHeight="1">
      <c r="A1" s="199" t="s">
        <v>111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38.25" customHeight="1">
      <c r="A2" s="173" t="s">
        <v>25</v>
      </c>
      <c r="B2" s="164" t="s">
        <v>101</v>
      </c>
      <c r="C2" s="164" t="s">
        <v>102</v>
      </c>
      <c r="D2" s="164" t="s">
        <v>103</v>
      </c>
      <c r="E2" s="164" t="s">
        <v>104</v>
      </c>
      <c r="F2" s="164" t="s">
        <v>105</v>
      </c>
      <c r="G2" s="164" t="s">
        <v>106</v>
      </c>
      <c r="H2" s="164" t="s">
        <v>107</v>
      </c>
      <c r="I2" s="164" t="s">
        <v>108</v>
      </c>
      <c r="J2" s="164" t="s">
        <v>109</v>
      </c>
      <c r="K2" s="166" t="s">
        <v>110</v>
      </c>
    </row>
    <row r="3" spans="1:11">
      <c r="A3" s="163" t="s">
        <v>27</v>
      </c>
      <c r="B3" s="91">
        <f>+'General Government'!B3/'$ County by County'!$L2</f>
        <v>2.8242558739706851</v>
      </c>
      <c r="C3" s="91">
        <f>+'General Government'!C3/'$ County by County'!$L2</f>
        <v>3.088275904508794</v>
      </c>
      <c r="D3" s="91">
        <f>+'General Government'!D3/'$ County by County'!$L2</f>
        <v>97.3767302684969</v>
      </c>
      <c r="E3" s="91">
        <f>+'General Government'!E3/'$ County by County'!$L2</f>
        <v>4.2909466429233509</v>
      </c>
      <c r="F3" s="91">
        <f>+'General Government'!F3/'$ County by County'!$L2</f>
        <v>0</v>
      </c>
      <c r="G3" s="91">
        <f>+'General Government'!G3/'$ County by County'!$L2</f>
        <v>0</v>
      </c>
      <c r="H3" s="91">
        <f>+'General Government'!H3/'$ County by County'!$L2</f>
        <v>29.782437125725473</v>
      </c>
      <c r="I3" s="91">
        <f>+'General Government'!I3/'$ County by County'!$L2</f>
        <v>0</v>
      </c>
      <c r="J3" s="91">
        <f>+'General Government'!J3/'$ County by County'!$L2</f>
        <v>165.93336615346746</v>
      </c>
      <c r="K3" s="98">
        <f>+'General Government'!K3/'$ County by County'!$L2</f>
        <v>303.29601196909266</v>
      </c>
    </row>
    <row r="4" spans="1:11">
      <c r="A4" s="163" t="s">
        <v>28</v>
      </c>
      <c r="B4" s="91">
        <f>+'General Government'!B4/'$ County by County'!$L3</f>
        <v>0</v>
      </c>
      <c r="C4" s="91">
        <f>+'General Government'!C4/'$ County by County'!$L3</f>
        <v>31.4860799529256</v>
      </c>
      <c r="D4" s="91">
        <f>+'General Government'!D4/'$ County by County'!$L3</f>
        <v>63.015188849251594</v>
      </c>
      <c r="E4" s="91">
        <f>+'General Government'!E4/'$ County by County'!$L3</f>
        <v>1.995513221286455</v>
      </c>
      <c r="F4" s="91">
        <f>+'General Government'!F4/'$ County by County'!$L3</f>
        <v>0.4073774410650583</v>
      </c>
      <c r="G4" s="91">
        <f>+'General Government'!G4/'$ County by County'!$L3</f>
        <v>0</v>
      </c>
      <c r="H4" s="91">
        <f>+'General Government'!H4/'$ County by County'!$L3</f>
        <v>17.137140965760729</v>
      </c>
      <c r="I4" s="91">
        <f>+'General Government'!I4/'$ County by County'!$L3</f>
        <v>0</v>
      </c>
      <c r="J4" s="91">
        <f>+'General Government'!J4/'$ County by County'!$L3</f>
        <v>21.73472840278033</v>
      </c>
      <c r="K4" s="98">
        <f>+'General Government'!K4/'$ County by County'!$L3</f>
        <v>135.77602883306977</v>
      </c>
    </row>
    <row r="5" spans="1:11">
      <c r="A5" s="163" t="s">
        <v>29</v>
      </c>
      <c r="B5" s="91">
        <f>+'General Government'!B5/'$ County by County'!$L4</f>
        <v>4.3976233083547704</v>
      </c>
      <c r="C5" s="91">
        <f>+'General Government'!C5/'$ County by County'!$L4</f>
        <v>9.9104686276702836</v>
      </c>
      <c r="D5" s="91">
        <f>+'General Government'!D5/'$ County by County'!$L4</f>
        <v>107.55314841740298</v>
      </c>
      <c r="E5" s="91">
        <f>+'General Government'!E5/'$ County by County'!$L4</f>
        <v>3.5888938597472317</v>
      </c>
      <c r="F5" s="91">
        <f>+'General Government'!F5/'$ County by County'!$L4</f>
        <v>6.1715412146292357</v>
      </c>
      <c r="G5" s="91">
        <f>+'General Government'!G5/'$ County by County'!$L4</f>
        <v>0</v>
      </c>
      <c r="H5" s="91">
        <f>+'General Government'!H5/'$ County by County'!$L4</f>
        <v>0</v>
      </c>
      <c r="I5" s="91">
        <f>+'General Government'!I5/'$ County by County'!$L4</f>
        <v>0</v>
      </c>
      <c r="J5" s="91">
        <f>+'General Government'!J5/'$ County by County'!$L4</f>
        <v>27.95463035454647</v>
      </c>
      <c r="K5" s="98">
        <f>+'General Government'!K5/'$ County by County'!$L4</f>
        <v>159.57630578235097</v>
      </c>
    </row>
    <row r="6" spans="1:11">
      <c r="A6" s="163" t="s">
        <v>30</v>
      </c>
      <c r="B6" s="91">
        <f>+'General Government'!B6/'$ County by County'!$L5</f>
        <v>55.972397076911946</v>
      </c>
      <c r="C6" s="91">
        <f>+'General Government'!C6/'$ County by County'!$L5</f>
        <v>4.9941755299905939</v>
      </c>
      <c r="D6" s="91">
        <f>+'General Government'!D6/'$ County by County'!$L5</f>
        <v>77.023949063020041</v>
      </c>
      <c r="E6" s="91">
        <f>+'General Government'!E6/'$ County by County'!$L5</f>
        <v>3.721981043339845</v>
      </c>
      <c r="F6" s="91">
        <f>+'General Government'!F6/'$ County by County'!$L5</f>
        <v>8.9782215469213522</v>
      </c>
      <c r="G6" s="91">
        <f>+'General Government'!G6/'$ County by County'!$L5</f>
        <v>13.698864047464005</v>
      </c>
      <c r="H6" s="91">
        <f>+'General Government'!H6/'$ County by County'!$L5</f>
        <v>0</v>
      </c>
      <c r="I6" s="91">
        <f>+'General Government'!I6/'$ County by County'!$L5</f>
        <v>3.1638086969104986</v>
      </c>
      <c r="J6" s="91">
        <f>+'General Government'!J6/'$ County by County'!$L5</f>
        <v>14.960096953910716</v>
      </c>
      <c r="K6" s="98">
        <f>+'General Government'!K6/'$ County by County'!$L5</f>
        <v>182.51349395846898</v>
      </c>
    </row>
    <row r="7" spans="1:11">
      <c r="A7" s="163" t="s">
        <v>31</v>
      </c>
      <c r="B7" s="91">
        <f>+'General Government'!B7/'$ County by County'!$L6</f>
        <v>2.6987331605271803</v>
      </c>
      <c r="C7" s="91">
        <f>+'General Government'!C7/'$ County by County'!$L6</f>
        <v>1.5804565628960503</v>
      </c>
      <c r="D7" s="91">
        <f>+'General Government'!D7/'$ County by County'!$L6</f>
        <v>175.19764399498618</v>
      </c>
      <c r="E7" s="91">
        <f>+'General Government'!E7/'$ County by County'!$L6</f>
        <v>2.6063427159772674</v>
      </c>
      <c r="F7" s="91">
        <f>+'General Government'!F7/'$ County by County'!$L6</f>
        <v>4.543517074603928</v>
      </c>
      <c r="G7" s="91">
        <f>+'General Government'!G7/'$ County by County'!$L6</f>
        <v>0</v>
      </c>
      <c r="H7" s="91">
        <f>+'General Government'!H7/'$ County by County'!$L6</f>
        <v>52.209020689799047</v>
      </c>
      <c r="I7" s="91">
        <f>+'General Government'!I7/'$ County by County'!$L6</f>
        <v>0</v>
      </c>
      <c r="J7" s="91">
        <f>+'General Government'!J7/'$ County by County'!$L6</f>
        <v>24.631959402723524</v>
      </c>
      <c r="K7" s="98">
        <f>+'General Government'!K7/'$ County by County'!$L6</f>
        <v>263.46767360151318</v>
      </c>
    </row>
    <row r="8" spans="1:11">
      <c r="A8" s="163" t="s">
        <v>32</v>
      </c>
      <c r="B8" s="91">
        <f>+'General Government'!B8/'$ County by County'!$L7</f>
        <v>1.8538183642214123</v>
      </c>
      <c r="C8" s="91">
        <f>+'General Government'!C8/'$ County by County'!$L7</f>
        <v>4.0955831736900805</v>
      </c>
      <c r="D8" s="91">
        <f>+'General Government'!D8/'$ County by County'!$L7</f>
        <v>48.251039237554494</v>
      </c>
      <c r="E8" s="91">
        <f>+'General Government'!E8/'$ County by County'!$L7</f>
        <v>4.6692316312427629</v>
      </c>
      <c r="F8" s="91">
        <f>+'General Government'!F8/'$ County by County'!$L7</f>
        <v>5.0811912677364095</v>
      </c>
      <c r="G8" s="91">
        <f>+'General Government'!G8/'$ County by County'!$L7</f>
        <v>17.342860344615975</v>
      </c>
      <c r="H8" s="91">
        <f>+'General Government'!H8/'$ County by County'!$L7</f>
        <v>34.545910553530739</v>
      </c>
      <c r="I8" s="91">
        <f>+'General Government'!I8/'$ County by County'!$L7</f>
        <v>0</v>
      </c>
      <c r="J8" s="91">
        <f>+'General Government'!J8/'$ County by County'!$L7</f>
        <v>123.42780300645154</v>
      </c>
      <c r="K8" s="98">
        <f>+'General Government'!K8/'$ County by County'!$L7</f>
        <v>239.26743757904342</v>
      </c>
    </row>
    <row r="9" spans="1:11">
      <c r="A9" s="163" t="s">
        <v>33</v>
      </c>
      <c r="B9" s="91">
        <f>+'General Government'!B9/'$ County by County'!$L8</f>
        <v>24.229251383241117</v>
      </c>
      <c r="C9" s="91">
        <f>+'General Government'!C9/'$ County by County'!$L8</f>
        <v>11.735084327711485</v>
      </c>
      <c r="D9" s="91">
        <f>+'General Government'!D9/'$ County by County'!$L8</f>
        <v>121.80814612359175</v>
      </c>
      <c r="E9" s="91">
        <f>+'General Government'!E9/'$ County by County'!$L8</f>
        <v>1.669222051863209</v>
      </c>
      <c r="F9" s="91">
        <f>+'General Government'!F9/'$ County by County'!$L8</f>
        <v>1.7316845543630424</v>
      </c>
      <c r="G9" s="91">
        <f>+'General Government'!G9/'$ County by County'!$L8</f>
        <v>0</v>
      </c>
      <c r="H9" s="91">
        <f>+'General Government'!H9/'$ County by County'!$L8</f>
        <v>0</v>
      </c>
      <c r="I9" s="91">
        <f>+'General Government'!I9/'$ County by County'!$L8</f>
        <v>0</v>
      </c>
      <c r="J9" s="91">
        <f>+'General Government'!J9/'$ County by County'!$L8</f>
        <v>41.706086260915939</v>
      </c>
      <c r="K9" s="98">
        <f>+'General Government'!K9/'$ County by County'!$L8</f>
        <v>202.87947470168655</v>
      </c>
    </row>
    <row r="10" spans="1:11">
      <c r="A10" s="163" t="s">
        <v>34</v>
      </c>
      <c r="B10" s="91">
        <f>+'General Government'!B10/'$ County by County'!$L9</f>
        <v>3.5341593330245482</v>
      </c>
      <c r="C10" s="91">
        <f>+'General Government'!C10/'$ County by County'!$L9</f>
        <v>5.5562297359888841</v>
      </c>
      <c r="D10" s="91">
        <f>+'General Government'!D10/'$ County by County'!$L9</f>
        <v>106.4105604446503</v>
      </c>
      <c r="E10" s="91">
        <f>+'General Government'!E10/'$ County by County'!$L9</f>
        <v>4.6272753589624829</v>
      </c>
      <c r="F10" s="91">
        <f>+'General Government'!F10/'$ County by County'!$L9</f>
        <v>18.456542380731822</v>
      </c>
      <c r="G10" s="91">
        <f>+'General Government'!G10/'$ County by County'!$L9</f>
        <v>18.964202176933764</v>
      </c>
      <c r="H10" s="91">
        <f>+'General Government'!H10/'$ County by County'!$L9</f>
        <v>0</v>
      </c>
      <c r="I10" s="91">
        <f>+'General Government'!I10/'$ County by County'!$L9</f>
        <v>0</v>
      </c>
      <c r="J10" s="91">
        <f>+'General Government'!J10/'$ County by County'!$L9</f>
        <v>313.09217230199164</v>
      </c>
      <c r="K10" s="98">
        <f>+'General Government'!K10/'$ County by County'!$L9</f>
        <v>470.64114173228347</v>
      </c>
    </row>
    <row r="11" spans="1:11">
      <c r="A11" s="163" t="s">
        <v>35</v>
      </c>
      <c r="B11" s="91">
        <f>+'General Government'!B11/'$ County by County'!$L10</f>
        <v>74.562026689661408</v>
      </c>
      <c r="C11" s="91">
        <f>+'General Government'!C11/'$ County by County'!$L10</f>
        <v>1.4637658987072413</v>
      </c>
      <c r="D11" s="91">
        <f>+'General Government'!D11/'$ County by County'!$L10</f>
        <v>105.28139581783158</v>
      </c>
      <c r="E11" s="91">
        <f>+'General Government'!E11/'$ County by County'!$L10</f>
        <v>2.5557332702832385</v>
      </c>
      <c r="F11" s="91">
        <f>+'General Government'!F11/'$ County by County'!$L10</f>
        <v>7.2320220304448508</v>
      </c>
      <c r="G11" s="91">
        <f>+'General Government'!G11/'$ County by County'!$L10</f>
        <v>0</v>
      </c>
      <c r="H11" s="91">
        <f>+'General Government'!H11/'$ County by County'!$L10</f>
        <v>6.1560281221966466</v>
      </c>
      <c r="I11" s="91">
        <f>+'General Government'!I11/'$ County by County'!$L10</f>
        <v>0</v>
      </c>
      <c r="J11" s="91">
        <f>+'General Government'!J11/'$ County by County'!$L10</f>
        <v>56.378244935709766</v>
      </c>
      <c r="K11" s="98">
        <f>+'General Government'!K11/'$ County by County'!$L10</f>
        <v>253.62921676483472</v>
      </c>
    </row>
    <row r="12" spans="1:11">
      <c r="A12" s="163" t="s">
        <v>36</v>
      </c>
      <c r="B12" s="91">
        <f>+'General Government'!B12/'$ County by County'!$L11</f>
        <v>2.6209380049772477</v>
      </c>
      <c r="C12" s="91">
        <f>+'General Government'!C12/'$ County by County'!$L11</f>
        <v>1.9359431116907777</v>
      </c>
      <c r="D12" s="91">
        <f>+'General Government'!D12/'$ County by County'!$L11</f>
        <v>176.11978479877629</v>
      </c>
      <c r="E12" s="91">
        <f>+'General Government'!E12/'$ County by County'!$L11</f>
        <v>3.3506370205563201</v>
      </c>
      <c r="F12" s="91">
        <f>+'General Government'!F12/'$ County by County'!$L11</f>
        <v>16.700962363761036</v>
      </c>
      <c r="G12" s="91">
        <f>+'General Government'!G12/'$ County by County'!$L11</f>
        <v>0.83603853291073082</v>
      </c>
      <c r="H12" s="91">
        <f>+'General Government'!H12/'$ County by County'!$L11</f>
        <v>0</v>
      </c>
      <c r="I12" s="91">
        <f>+'General Government'!I12/'$ County by County'!$L11</f>
        <v>0</v>
      </c>
      <c r="J12" s="91">
        <f>+'General Government'!J12/'$ County by County'!$L11</f>
        <v>24.479100834815799</v>
      </c>
      <c r="K12" s="98">
        <f>+'General Government'!K12/'$ County by County'!$L11</f>
        <v>226.0434046674882</v>
      </c>
    </row>
    <row r="13" spans="1:11">
      <c r="A13" s="163" t="s">
        <v>37</v>
      </c>
      <c r="B13" s="91">
        <f>+'General Government'!B13/'$ County by County'!$L12</f>
        <v>3.2268078440148824</v>
      </c>
      <c r="C13" s="91">
        <f>+'General Government'!C13/'$ County by County'!$L12</f>
        <v>3.3376535093854032</v>
      </c>
      <c r="D13" s="91">
        <f>+'General Government'!D13/'$ County by County'!$L12</f>
        <v>30.879189862086328</v>
      </c>
      <c r="E13" s="91">
        <f>+'General Government'!E13/'$ County by County'!$L12</f>
        <v>6.9789213080817971</v>
      </c>
      <c r="F13" s="91">
        <f>+'General Government'!F13/'$ County by County'!$L12</f>
        <v>17.661493272162698</v>
      </c>
      <c r="G13" s="91">
        <f>+'General Government'!G13/'$ County by County'!$L12</f>
        <v>0</v>
      </c>
      <c r="H13" s="91">
        <f>+'General Government'!H13/'$ County by County'!$L12</f>
        <v>92.481234788933335</v>
      </c>
      <c r="I13" s="91">
        <f>+'General Government'!I13/'$ County by County'!$L12</f>
        <v>0</v>
      </c>
      <c r="J13" s="91">
        <f>+'General Government'!J13/'$ County by County'!$L12</f>
        <v>413.26008616107646</v>
      </c>
      <c r="K13" s="98">
        <f>+'General Government'!K13/'$ County by County'!$L12</f>
        <v>567.82538674574096</v>
      </c>
    </row>
    <row r="14" spans="1:11">
      <c r="A14" s="163" t="s">
        <v>38</v>
      </c>
      <c r="B14" s="91">
        <f>+'General Government'!B14/'$ County by County'!$L13</f>
        <v>26.494974109046602</v>
      </c>
      <c r="C14" s="91">
        <f>+'General Government'!C14/'$ County by County'!$L13</f>
        <v>1.4910868398532121E-2</v>
      </c>
      <c r="D14" s="91">
        <f>+'General Government'!D14/'$ County by County'!$L13</f>
        <v>66.278360384665589</v>
      </c>
      <c r="E14" s="91">
        <f>+'General Government'!E14/'$ County by County'!$L13</f>
        <v>3.1828612041831659</v>
      </c>
      <c r="F14" s="91">
        <f>+'General Government'!F14/'$ County by County'!$L13</f>
        <v>0.3881757393789072</v>
      </c>
      <c r="G14" s="91">
        <f>+'General Government'!G14/'$ County by County'!$L13</f>
        <v>0</v>
      </c>
      <c r="H14" s="91">
        <f>+'General Government'!H14/'$ County by County'!$L13</f>
        <v>0</v>
      </c>
      <c r="I14" s="91">
        <f>+'General Government'!I14/'$ County by County'!$L13</f>
        <v>0</v>
      </c>
      <c r="J14" s="91">
        <f>+'General Government'!J14/'$ County by County'!$L13</f>
        <v>49.557431501385203</v>
      </c>
      <c r="K14" s="98">
        <f>+'General Government'!K14/'$ County by County'!$L13</f>
        <v>145.91671380705802</v>
      </c>
    </row>
    <row r="15" spans="1:11">
      <c r="A15" s="163" t="s">
        <v>39</v>
      </c>
      <c r="B15" s="91">
        <f>+'General Government'!B15/'$ County by County'!$L14</f>
        <v>0</v>
      </c>
      <c r="C15" s="91">
        <f>+'General Government'!C15/'$ County by County'!$L14</f>
        <v>25.18152213581876</v>
      </c>
      <c r="D15" s="91">
        <f>+'General Government'!D15/'$ County by County'!$L14</f>
        <v>145.97041071278178</v>
      </c>
      <c r="E15" s="91">
        <f>+'General Government'!E15/'$ County by County'!$L14</f>
        <v>8.1258808006513004</v>
      </c>
      <c r="F15" s="91">
        <f>+'General Government'!F15/'$ County by County'!$L14</f>
        <v>20.70989023328935</v>
      </c>
      <c r="G15" s="91">
        <f>+'General Government'!G15/'$ County by County'!$L14</f>
        <v>0</v>
      </c>
      <c r="H15" s="91">
        <f>+'General Government'!H15/'$ County by County'!$L14</f>
        <v>60.24221666994189</v>
      </c>
      <c r="I15" s="91">
        <f>+'General Government'!I15/'$ County by County'!$L14</f>
        <v>0</v>
      </c>
      <c r="J15" s="91">
        <f>+'General Government'!J15/'$ County by County'!$L14</f>
        <v>32.658291457286431</v>
      </c>
      <c r="K15" s="98">
        <f>+'General Government'!K15/'$ County by County'!$L14</f>
        <v>292.88821200976952</v>
      </c>
    </row>
    <row r="16" spans="1:11">
      <c r="A16" s="163" t="s">
        <v>40</v>
      </c>
      <c r="B16" s="91">
        <f>+'General Government'!B16/'$ County by County'!$L15</f>
        <v>26.566782255171589</v>
      </c>
      <c r="C16" s="91">
        <f>+'General Government'!C16/'$ County by County'!$L15</f>
        <v>11.971122802821954</v>
      </c>
      <c r="D16" s="91">
        <f>+'General Government'!D16/'$ County by County'!$L15</f>
        <v>111.01267487743633</v>
      </c>
      <c r="E16" s="91">
        <f>+'General Government'!E16/'$ County by County'!$L15</f>
        <v>3.2529594643070667</v>
      </c>
      <c r="F16" s="91">
        <f>+'General Government'!F16/'$ County by County'!$L15</f>
        <v>0.77723305034078682</v>
      </c>
      <c r="G16" s="91">
        <f>+'General Government'!G16/'$ County by County'!$L15</f>
        <v>43.208477818964489</v>
      </c>
      <c r="H16" s="91">
        <f>+'General Government'!H16/'$ County by County'!$L15</f>
        <v>21.83737893100562</v>
      </c>
      <c r="I16" s="91">
        <f>+'General Government'!I16/'$ County by County'!$L15</f>
        <v>0</v>
      </c>
      <c r="J16" s="91">
        <f>+'General Government'!J16/'$ County by County'!$L15</f>
        <v>39.317649168958511</v>
      </c>
      <c r="K16" s="98">
        <f>+'General Government'!K16/'$ County by County'!$L15</f>
        <v>257.94427836900633</v>
      </c>
    </row>
    <row r="17" spans="1:11">
      <c r="A17" s="175" t="s">
        <v>41</v>
      </c>
      <c r="B17" s="91">
        <f>+'General Government'!B17/'$ County by County'!$L16</f>
        <v>10.741493214746624</v>
      </c>
      <c r="C17" s="91">
        <f>+'General Government'!C17/'$ County by County'!$L16</f>
        <v>5.2964642814826046</v>
      </c>
      <c r="D17" s="91">
        <f>+'General Government'!D17/'$ County by County'!$L16</f>
        <v>249.99039080454861</v>
      </c>
      <c r="E17" s="91">
        <f>+'General Government'!E17/'$ County by County'!$L16</f>
        <v>10.242185456831741</v>
      </c>
      <c r="F17" s="91">
        <f>+'General Government'!F17/'$ County by County'!$L16</f>
        <v>17.425558623884648</v>
      </c>
      <c r="G17" s="91">
        <f>+'General Government'!G17/'$ County by County'!$L16</f>
        <v>0</v>
      </c>
      <c r="H17" s="91">
        <f>+'General Government'!H17/'$ County by County'!$L16</f>
        <v>256.28119225756313</v>
      </c>
      <c r="I17" s="91">
        <f>+'General Government'!I17/'$ County by County'!$L16</f>
        <v>436.76923306835636</v>
      </c>
      <c r="J17" s="91">
        <f>+'General Government'!J17/'$ County by County'!$L16</f>
        <v>157.49858082366669</v>
      </c>
      <c r="K17" s="98">
        <f>+'General Government'!K17/'$ County by County'!$L16</f>
        <v>1144.2450985310804</v>
      </c>
    </row>
    <row r="18" spans="1:11">
      <c r="A18" s="163" t="s">
        <v>42</v>
      </c>
      <c r="B18" s="91">
        <f>+'General Government'!B18/'$ County by County'!$L17</f>
        <v>4.0329407334841614</v>
      </c>
      <c r="C18" s="91">
        <f>+'General Government'!C18/'$ County by County'!$L17</f>
        <v>46.464527204903938</v>
      </c>
      <c r="D18" s="91">
        <f>+'General Government'!D18/'$ County by County'!$L17</f>
        <v>214.11502930937101</v>
      </c>
      <c r="E18" s="91">
        <f>+'General Government'!E18/'$ County by County'!$L17</f>
        <v>4.5647694021015948</v>
      </c>
      <c r="F18" s="91">
        <f>+'General Government'!F18/'$ County by County'!$L17</f>
        <v>6.7976392952986942</v>
      </c>
      <c r="G18" s="91">
        <f>+'General Government'!G18/'$ County by County'!$L17</f>
        <v>1.573327674619712</v>
      </c>
      <c r="H18" s="91">
        <f>+'General Government'!H18/'$ County by County'!$L17</f>
        <v>38.10549139864893</v>
      </c>
      <c r="I18" s="91">
        <f>+'General Government'!I18/'$ County by County'!$L17</f>
        <v>0</v>
      </c>
      <c r="J18" s="91">
        <f>+'General Government'!J18/'$ County by County'!$L17</f>
        <v>36.892354673703892</v>
      </c>
      <c r="K18" s="98">
        <f>+'General Government'!K18/'$ County by County'!$L17</f>
        <v>352.54607969213197</v>
      </c>
    </row>
    <row r="19" spans="1:11">
      <c r="A19" s="163" t="s">
        <v>43</v>
      </c>
      <c r="B19" s="91">
        <f>+'General Government'!B19/'$ County by County'!$L18</f>
        <v>4.6303527107087499</v>
      </c>
      <c r="C19" s="91">
        <f>+'General Government'!C19/'$ County by County'!$L18</f>
        <v>9.2133096227545472</v>
      </c>
      <c r="D19" s="91">
        <f>+'General Government'!D19/'$ County by County'!$L18</f>
        <v>69.532327852639384</v>
      </c>
      <c r="E19" s="91">
        <f>+'General Government'!E19/'$ County by County'!$L18</f>
        <v>6.2710233270253051</v>
      </c>
      <c r="F19" s="91">
        <f>+'General Government'!F19/'$ County by County'!$L18</f>
        <v>6.972992763201689</v>
      </c>
      <c r="G19" s="91">
        <f>+'General Government'!G19/'$ County by County'!$L18</f>
        <v>0</v>
      </c>
      <c r="H19" s="91">
        <f>+'General Government'!H19/'$ County by County'!$L18</f>
        <v>84.707751267152929</v>
      </c>
      <c r="I19" s="91">
        <f>+'General Government'!I19/'$ County by County'!$L18</f>
        <v>0</v>
      </c>
      <c r="J19" s="91">
        <f>+'General Government'!J19/'$ County by County'!$L18</f>
        <v>112.40613558774024</v>
      </c>
      <c r="K19" s="98">
        <f>+'General Government'!K19/'$ County by County'!$L18</f>
        <v>293.73389313122283</v>
      </c>
    </row>
    <row r="20" spans="1:11">
      <c r="A20" s="163" t="s">
        <v>44</v>
      </c>
      <c r="B20" s="91">
        <f>+'General Government'!B20/'$ County by County'!$L19</f>
        <v>326.2163473398569</v>
      </c>
      <c r="C20" s="91">
        <f>+'General Government'!C20/'$ County by County'!$L19</f>
        <v>11.094564591727654</v>
      </c>
      <c r="D20" s="91">
        <f>+'General Government'!D20/'$ County by County'!$L19</f>
        <v>34.336567716470682</v>
      </c>
      <c r="E20" s="91">
        <f>+'General Government'!E20/'$ County by County'!$L19</f>
        <v>7.5076062823780942</v>
      </c>
      <c r="F20" s="91">
        <f>+'General Government'!F20/'$ County by County'!$L19</f>
        <v>12.092837760052626</v>
      </c>
      <c r="G20" s="91">
        <f>+'General Government'!G20/'$ County by County'!$L19</f>
        <v>0.24891045144313789</v>
      </c>
      <c r="H20" s="91">
        <f>+'General Government'!H20/'$ County by County'!$L19</f>
        <v>1.9324068744346681E-2</v>
      </c>
      <c r="I20" s="91">
        <f>+'General Government'!I20/'$ County by County'!$L19</f>
        <v>0</v>
      </c>
      <c r="J20" s="91">
        <f>+'General Government'!J20/'$ County by County'!$L19</f>
        <v>27.978702409341338</v>
      </c>
      <c r="K20" s="98">
        <f>+'General Government'!K20/'$ County by County'!$L19</f>
        <v>419.49486062001478</v>
      </c>
    </row>
    <row r="21" spans="1:11">
      <c r="A21" s="163" t="s">
        <v>45</v>
      </c>
      <c r="B21" s="91">
        <f>+'General Government'!B21/'$ County by County'!$L20</f>
        <v>15.953732673062181</v>
      </c>
      <c r="C21" s="91">
        <f>+'General Government'!C21/'$ County by County'!$L20</f>
        <v>22.287715226985476</v>
      </c>
      <c r="D21" s="91">
        <f>+'General Government'!D21/'$ County by County'!$L20</f>
        <v>41.287342270476351</v>
      </c>
      <c r="E21" s="91">
        <f>+'General Government'!E21/'$ County by County'!$L20</f>
        <v>3.2966869030105879</v>
      </c>
      <c r="F21" s="91">
        <f>+'General Government'!F21/'$ County by County'!$L20</f>
        <v>7.645566997492903</v>
      </c>
      <c r="G21" s="91">
        <f>+'General Government'!G21/'$ County by County'!$L20</f>
        <v>0</v>
      </c>
      <c r="H21" s="91">
        <f>+'General Government'!H21/'$ County by County'!$L20</f>
        <v>5.6616870066096183</v>
      </c>
      <c r="I21" s="91">
        <f>+'General Government'!I21/'$ County by County'!$L20</f>
        <v>0</v>
      </c>
      <c r="J21" s="91">
        <f>+'General Government'!J21/'$ County by County'!$L20</f>
        <v>78.633839587261463</v>
      </c>
      <c r="K21" s="98">
        <f>+'General Government'!K21/'$ County by County'!$L20</f>
        <v>174.76657066489858</v>
      </c>
    </row>
    <row r="22" spans="1:11">
      <c r="A22" s="163" t="s">
        <v>46</v>
      </c>
      <c r="B22" s="91">
        <f>+'General Government'!B22/'$ County by County'!$L21</f>
        <v>54.793079424059449</v>
      </c>
      <c r="C22" s="91">
        <f>+'General Government'!C22/'$ County by County'!$L21</f>
        <v>24.758650719925686</v>
      </c>
      <c r="D22" s="91">
        <f>+'General Government'!D22/'$ County by County'!$L21</f>
        <v>96.662563864375286</v>
      </c>
      <c r="E22" s="91">
        <f>+'General Government'!E22/'$ County by County'!$L21</f>
        <v>3.7738039944263817</v>
      </c>
      <c r="F22" s="91">
        <f>+'General Government'!F22/'$ County by County'!$L21</f>
        <v>0</v>
      </c>
      <c r="G22" s="91">
        <f>+'General Government'!G22/'$ County by County'!$L21</f>
        <v>0</v>
      </c>
      <c r="H22" s="91">
        <f>+'General Government'!H22/'$ County by County'!$L21</f>
        <v>32.41267998142127</v>
      </c>
      <c r="I22" s="91">
        <f>+'General Government'!I22/'$ County by County'!$L21</f>
        <v>0</v>
      </c>
      <c r="J22" s="91">
        <f>+'General Government'!J22/'$ County by County'!$L21</f>
        <v>21.631967022758943</v>
      </c>
      <c r="K22" s="98">
        <f>+'General Government'!K22/'$ County by County'!$L21</f>
        <v>234.03274500696702</v>
      </c>
    </row>
    <row r="23" spans="1:11">
      <c r="A23" s="163" t="s">
        <v>47</v>
      </c>
      <c r="B23" s="91">
        <f>+'General Government'!B23/'$ County by County'!$L22</f>
        <v>75.866814395965463</v>
      </c>
      <c r="C23" s="91">
        <f>+'General Government'!C23/'$ County by County'!$L22</f>
        <v>16.599220600596013</v>
      </c>
      <c r="D23" s="91">
        <f>+'General Government'!D23/'$ County by County'!$L22</f>
        <v>172.27729808206618</v>
      </c>
      <c r="E23" s="91">
        <f>+'General Government'!E23/'$ County by County'!$L22</f>
        <v>8.2568197447849005</v>
      </c>
      <c r="F23" s="91">
        <f>+'General Government'!F23/'$ County by County'!$L22</f>
        <v>9.6632536104531219</v>
      </c>
      <c r="G23" s="91">
        <f>+'General Government'!G23/'$ County by County'!$L22</f>
        <v>1.3325437457018414</v>
      </c>
      <c r="H23" s="91">
        <f>+'General Government'!H23/'$ County by County'!$L22</f>
        <v>0</v>
      </c>
      <c r="I23" s="91">
        <f>+'General Government'!I23/'$ County by County'!$L22</f>
        <v>0</v>
      </c>
      <c r="J23" s="91">
        <f>+'General Government'!J23/'$ County by County'!$L22</f>
        <v>55.417437151371587</v>
      </c>
      <c r="K23" s="98">
        <f>+'General Government'!K23/'$ County by County'!$L22</f>
        <v>339.41338733093909</v>
      </c>
    </row>
    <row r="24" spans="1:11">
      <c r="A24" s="163" t="s">
        <v>48</v>
      </c>
      <c r="B24" s="91">
        <f>+'General Government'!B24/'$ County by County'!$L23</f>
        <v>34.193962078910232</v>
      </c>
      <c r="C24" s="91">
        <f>+'General Government'!C24/'$ County by County'!$L23</f>
        <v>57.765478308891204</v>
      </c>
      <c r="D24" s="91">
        <f>+'General Government'!D24/'$ County by County'!$L23</f>
        <v>154.58894275019944</v>
      </c>
      <c r="E24" s="91">
        <f>+'General Government'!E24/'$ County by County'!$L23</f>
        <v>12.082223722157453</v>
      </c>
      <c r="F24" s="91">
        <f>+'General Government'!F24/'$ County by County'!$L23</f>
        <v>6.372215745229183</v>
      </c>
      <c r="G24" s="91">
        <f>+'General Government'!G24/'$ County by County'!$L23</f>
        <v>10.274897220347302</v>
      </c>
      <c r="H24" s="91">
        <f>+'General Government'!H24/'$ County by County'!$L23</f>
        <v>75.969564950604408</v>
      </c>
      <c r="I24" s="91">
        <f>+'General Government'!I24/'$ County by County'!$L23</f>
        <v>0</v>
      </c>
      <c r="J24" s="91">
        <f>+'General Government'!J24/'$ County by County'!$L23</f>
        <v>86.134810087746217</v>
      </c>
      <c r="K24" s="98">
        <f>+'General Government'!K24/'$ County by County'!$L23</f>
        <v>437.38209486408539</v>
      </c>
    </row>
    <row r="25" spans="1:11">
      <c r="A25" s="163" t="s">
        <v>49</v>
      </c>
      <c r="B25" s="91">
        <f>+'General Government'!B25/'$ County by County'!$L24</f>
        <v>30.849757894018961</v>
      </c>
      <c r="C25" s="91">
        <f>+'General Government'!C25/'$ County by County'!$L24</f>
        <v>10.479710836800109</v>
      </c>
      <c r="D25" s="91">
        <f>+'General Government'!D25/'$ County by County'!$L24</f>
        <v>122.33178749232762</v>
      </c>
      <c r="E25" s="91">
        <f>+'General Government'!E25/'$ County by County'!$L24</f>
        <v>2.4631385119007025</v>
      </c>
      <c r="F25" s="91">
        <f>+'General Government'!F25/'$ County by County'!$L24</f>
        <v>2.9410761781354431</v>
      </c>
      <c r="G25" s="91">
        <f>+'General Government'!G25/'$ County by County'!$L24</f>
        <v>0</v>
      </c>
      <c r="H25" s="91">
        <f>+'General Government'!H25/'$ County by County'!$L24</f>
        <v>0</v>
      </c>
      <c r="I25" s="91">
        <f>+'General Government'!I25/'$ County by County'!$L24</f>
        <v>0</v>
      </c>
      <c r="J25" s="91">
        <f>+'General Government'!J25/'$ County by County'!$L24</f>
        <v>52.776444111027757</v>
      </c>
      <c r="K25" s="98">
        <f>+'General Government'!K25/'$ County by County'!$L24</f>
        <v>221.84191502421061</v>
      </c>
    </row>
    <row r="26" spans="1:11">
      <c r="A26" s="163" t="s">
        <v>50</v>
      </c>
      <c r="B26" s="91">
        <f>+'General Government'!B26/'$ County by County'!$L25</f>
        <v>12.655873988186393</v>
      </c>
      <c r="C26" s="91">
        <f>+'General Government'!C26/'$ County by County'!$L25</f>
        <v>9.4145701159483703</v>
      </c>
      <c r="D26" s="91">
        <f>+'General Government'!D26/'$ County by County'!$L25</f>
        <v>124.29450156785532</v>
      </c>
      <c r="E26" s="91">
        <f>+'General Government'!E26/'$ County by County'!$L25</f>
        <v>1.305622402100197</v>
      </c>
      <c r="F26" s="91">
        <f>+'General Government'!F26/'$ County by County'!$L25</f>
        <v>7.5548749361919345</v>
      </c>
      <c r="G26" s="91">
        <f>+'General Government'!G26/'$ County by County'!$L25</f>
        <v>9.4460001458470071</v>
      </c>
      <c r="H26" s="91">
        <f>+'General Government'!H26/'$ County by County'!$L25</f>
        <v>0</v>
      </c>
      <c r="I26" s="91">
        <f>+'General Government'!I26/'$ County by County'!$L25</f>
        <v>0</v>
      </c>
      <c r="J26" s="91">
        <f>+'General Government'!J26/'$ County by County'!$L25</f>
        <v>405.54032669729452</v>
      </c>
      <c r="K26" s="98">
        <f>+'General Government'!K26/'$ County by County'!$L25</f>
        <v>570.21176985342379</v>
      </c>
    </row>
    <row r="27" spans="1:11">
      <c r="A27" s="163" t="s">
        <v>51</v>
      </c>
      <c r="B27" s="91">
        <f>+'General Government'!B27/'$ County by County'!$L26</f>
        <v>23.429577284481656</v>
      </c>
      <c r="C27" s="91">
        <f>+'General Government'!C27/'$ County by County'!$L26</f>
        <v>7.9580612950303404</v>
      </c>
      <c r="D27" s="91">
        <f>+'General Government'!D27/'$ County by County'!$L26</f>
        <v>186.17838031594849</v>
      </c>
      <c r="E27" s="91">
        <f>+'General Government'!E27/'$ County by County'!$L26</f>
        <v>6.6095962311493457</v>
      </c>
      <c r="F27" s="91">
        <f>+'General Government'!F27/'$ County by County'!$L26</f>
        <v>7.0964999871981975</v>
      </c>
      <c r="G27" s="91">
        <f>+'General Government'!G27/'$ County by County'!$L26</f>
        <v>0</v>
      </c>
      <c r="H27" s="91">
        <f>+'General Government'!H27/'$ County by County'!$L26</f>
        <v>0</v>
      </c>
      <c r="I27" s="91">
        <f>+'General Government'!I27/'$ County by County'!$L26</f>
        <v>0</v>
      </c>
      <c r="J27" s="91">
        <f>+'General Government'!J27/'$ County by County'!$L26</f>
        <v>87.0297001817856</v>
      </c>
      <c r="K27" s="98">
        <f>+'General Government'!K27/'$ County by County'!$L26</f>
        <v>318.3018152955936</v>
      </c>
    </row>
    <row r="28" spans="1:11">
      <c r="A28" s="163" t="s">
        <v>52</v>
      </c>
      <c r="B28" s="91">
        <f>+'General Government'!B28/'$ County by County'!$L27</f>
        <v>7.4523152373516899</v>
      </c>
      <c r="C28" s="91">
        <f>+'General Government'!C28/'$ County by County'!$L27</f>
        <v>5.7221990081481398</v>
      </c>
      <c r="D28" s="91">
        <f>+'General Government'!D28/'$ County by County'!$L27</f>
        <v>73.774837532026254</v>
      </c>
      <c r="E28" s="91">
        <f>+'General Government'!E28/'$ County by County'!$L27</f>
        <v>5.4759404449038387</v>
      </c>
      <c r="F28" s="91">
        <f>+'General Government'!F28/'$ County by County'!$L27</f>
        <v>7.3118780308111857</v>
      </c>
      <c r="G28" s="91">
        <f>+'General Government'!G28/'$ County by County'!$L27</f>
        <v>0</v>
      </c>
      <c r="H28" s="91">
        <f>+'General Government'!H28/'$ County by County'!$L27</f>
        <v>0</v>
      </c>
      <c r="I28" s="91">
        <f>+'General Government'!I28/'$ County by County'!$L27</f>
        <v>0</v>
      </c>
      <c r="J28" s="91">
        <f>+'General Government'!J28/'$ County by County'!$L27</f>
        <v>206.45687313752873</v>
      </c>
      <c r="K28" s="98">
        <f>+'General Government'!K28/'$ County by County'!$L27</f>
        <v>306.19404339076982</v>
      </c>
    </row>
    <row r="29" spans="1:11">
      <c r="A29" s="163" t="s">
        <v>53</v>
      </c>
      <c r="B29" s="91">
        <f>+'General Government'!B29/'$ County by County'!$L28</f>
        <v>4.0851690849634812</v>
      </c>
      <c r="C29" s="91">
        <f>+'General Government'!C29/'$ County by County'!$L28</f>
        <v>4.6898314045702874</v>
      </c>
      <c r="D29" s="91">
        <f>+'General Government'!D29/'$ County by County'!$L28</f>
        <v>168.32586304803306</v>
      </c>
      <c r="E29" s="91">
        <f>+'General Government'!E29/'$ County by County'!$L28</f>
        <v>3.0597427010515186</v>
      </c>
      <c r="F29" s="91">
        <f>+'General Government'!F29/'$ County by County'!$L28</f>
        <v>4.4639507333215844</v>
      </c>
      <c r="G29" s="91">
        <f>+'General Government'!G29/'$ County by County'!$L28</f>
        <v>0</v>
      </c>
      <c r="H29" s="91">
        <f>+'General Government'!H29/'$ County by County'!$L28</f>
        <v>0</v>
      </c>
      <c r="I29" s="91">
        <f>+'General Government'!I29/'$ County by County'!$L28</f>
        <v>0</v>
      </c>
      <c r="J29" s="91">
        <f>+'General Government'!J29/'$ County by County'!$L28</f>
        <v>150.80228710176428</v>
      </c>
      <c r="K29" s="98">
        <f>+'General Government'!K29/'$ County by County'!$L28</f>
        <v>335.42684407370422</v>
      </c>
    </row>
    <row r="30" spans="1:11">
      <c r="A30" s="163" t="s">
        <v>54</v>
      </c>
      <c r="B30" s="91">
        <f>+'General Government'!B30/'$ County by County'!$L29</f>
        <v>2.0588587560954745</v>
      </c>
      <c r="C30" s="91">
        <f>+'General Government'!C30/'$ County by County'!$L29</f>
        <v>1.9914884485051134</v>
      </c>
      <c r="D30" s="91">
        <f>+'General Government'!D30/'$ County by County'!$L29</f>
        <v>108.65690544927797</v>
      </c>
      <c r="E30" s="91">
        <f>+'General Government'!E30/'$ County by County'!$L29</f>
        <v>7.3912043917865704</v>
      </c>
      <c r="F30" s="91">
        <f>+'General Government'!F30/'$ County by County'!$L29</f>
        <v>14.300436017637907</v>
      </c>
      <c r="G30" s="91">
        <f>+'General Government'!G30/'$ County by County'!$L29</f>
        <v>23.159004336976238</v>
      </c>
      <c r="H30" s="91">
        <f>+'General Government'!H30/'$ County by County'!$L29</f>
        <v>92.953713544966945</v>
      </c>
      <c r="I30" s="91">
        <f>+'General Government'!I30/'$ County by County'!$L29</f>
        <v>0.29613529161851432</v>
      </c>
      <c r="J30" s="91">
        <f>+'General Government'!J30/'$ County by County'!$L29</f>
        <v>164.14733974140543</v>
      </c>
      <c r="K30" s="98">
        <f>+'General Government'!K30/'$ County by County'!$L29</f>
        <v>414.95508597827018</v>
      </c>
    </row>
    <row r="31" spans="1:11">
      <c r="A31" s="163" t="s">
        <v>55</v>
      </c>
      <c r="B31" s="91">
        <f>+'General Government'!B31/'$ County by County'!$L30</f>
        <v>49.490301830776843</v>
      </c>
      <c r="C31" s="91">
        <f>+'General Government'!C31/'$ County by County'!$L30</f>
        <v>0</v>
      </c>
      <c r="D31" s="91">
        <f>+'General Government'!D31/'$ County by County'!$L30</f>
        <v>67.043344878772885</v>
      </c>
      <c r="E31" s="91">
        <f>+'General Government'!E31/'$ County by County'!$L30</f>
        <v>1.8350321622958932</v>
      </c>
      <c r="F31" s="91">
        <f>+'General Government'!F31/'$ County by County'!$L30</f>
        <v>1.5067293419099457</v>
      </c>
      <c r="G31" s="91">
        <f>+'General Government'!G31/'$ County by County'!$L30</f>
        <v>4.2062345373577434</v>
      </c>
      <c r="H31" s="91">
        <f>+'General Government'!H31/'$ County by County'!$L30</f>
        <v>0</v>
      </c>
      <c r="I31" s="91">
        <f>+'General Government'!I31/'$ County by County'!$L30</f>
        <v>0</v>
      </c>
      <c r="J31" s="91">
        <f>+'General Government'!J31/'$ County by County'!$L30</f>
        <v>1.0626422563087581</v>
      </c>
      <c r="K31" s="98">
        <f>+'General Government'!K31/'$ County by County'!$L30</f>
        <v>125.14428500742207</v>
      </c>
    </row>
    <row r="32" spans="1:11">
      <c r="A32" s="163" t="s">
        <v>56</v>
      </c>
      <c r="B32" s="91">
        <f>+'General Government'!B32/'$ County by County'!$L31</f>
        <v>6.641264215034707</v>
      </c>
      <c r="C32" s="91">
        <f>+'General Government'!C32/'$ County by County'!$L31</f>
        <v>2.9372256011600273</v>
      </c>
      <c r="D32" s="91">
        <f>+'General Government'!D32/'$ County by County'!$L31</f>
        <v>91.37066500181254</v>
      </c>
      <c r="E32" s="91">
        <f>+'General Government'!E32/'$ County by County'!$L31</f>
        <v>6.7292732374699584</v>
      </c>
      <c r="F32" s="91">
        <f>+'General Government'!F32/'$ County by County'!$L31</f>
        <v>24.341744874531759</v>
      </c>
      <c r="G32" s="91">
        <f>+'General Government'!G32/'$ County by County'!$L31</f>
        <v>0</v>
      </c>
      <c r="H32" s="91">
        <f>+'General Government'!H32/'$ County by County'!$L31</f>
        <v>35.113116096722656</v>
      </c>
      <c r="I32" s="91">
        <f>+'General Government'!I32/'$ County by County'!$L31</f>
        <v>0</v>
      </c>
      <c r="J32" s="91">
        <f>+'General Government'!J32/'$ County by County'!$L31</f>
        <v>241.05308736456277</v>
      </c>
      <c r="K32" s="98">
        <f>+'General Government'!K32/'$ County by County'!$L31</f>
        <v>408.1863763912944</v>
      </c>
    </row>
    <row r="33" spans="1:11">
      <c r="A33" s="163" t="s">
        <v>57</v>
      </c>
      <c r="B33" s="91">
        <f>+'General Government'!B33/'$ County by County'!$L32</f>
        <v>6.5401245586893566</v>
      </c>
      <c r="C33" s="91">
        <f>+'General Government'!C33/'$ County by County'!$L32</f>
        <v>6.450910389146733</v>
      </c>
      <c r="D33" s="91">
        <f>+'General Government'!D33/'$ County by County'!$L32</f>
        <v>76.981792217065333</v>
      </c>
      <c r="E33" s="91">
        <f>+'General Government'!E33/'$ County by County'!$L32</f>
        <v>1.8301201951683923</v>
      </c>
      <c r="F33" s="91">
        <f>+'General Government'!F33/'$ County by County'!$L32</f>
        <v>5.2676821770002773</v>
      </c>
      <c r="G33" s="91">
        <f>+'General Government'!G33/'$ County by County'!$L32</f>
        <v>0</v>
      </c>
      <c r="H33" s="91">
        <f>+'General Government'!H33/'$ County by County'!$L32</f>
        <v>3.1379665992304338</v>
      </c>
      <c r="I33" s="91">
        <f>+'General Government'!I33/'$ County by County'!$L32</f>
        <v>0</v>
      </c>
      <c r="J33" s="91">
        <f>+'General Government'!J33/'$ County by County'!$L32</f>
        <v>88.163354357570711</v>
      </c>
      <c r="K33" s="98">
        <f>+'General Government'!K33/'$ County by County'!$L32</f>
        <v>188.37195049387122</v>
      </c>
    </row>
    <row r="34" spans="1:11">
      <c r="A34" s="163" t="s">
        <v>58</v>
      </c>
      <c r="B34" s="91">
        <f>+'General Government'!B34/'$ County by County'!$L33</f>
        <v>16.292040243652043</v>
      </c>
      <c r="C34" s="91">
        <f>+'General Government'!C34/'$ County by County'!$L33</f>
        <v>22.921634385052357</v>
      </c>
      <c r="D34" s="91">
        <f>+'General Government'!D34/'$ County by County'!$L33</f>
        <v>138.93005270002052</v>
      </c>
      <c r="E34" s="91">
        <f>+'General Government'!E34/'$ County by County'!$L33</f>
        <v>2.0473615768941209</v>
      </c>
      <c r="F34" s="91">
        <f>+'General Government'!F34/'$ County by County'!$L33</f>
        <v>11.986927657244541</v>
      </c>
      <c r="G34" s="91">
        <f>+'General Government'!G34/'$ County by County'!$L33</f>
        <v>6.2461843816302789</v>
      </c>
      <c r="H34" s="91">
        <f>+'General Government'!H34/'$ County by County'!$L33</f>
        <v>46.527753062760937</v>
      </c>
      <c r="I34" s="91">
        <f>+'General Government'!I34/'$ County by County'!$L33</f>
        <v>0</v>
      </c>
      <c r="J34" s="91">
        <f>+'General Government'!J34/'$ County by County'!$L33</f>
        <v>20.755458216412293</v>
      </c>
      <c r="K34" s="98">
        <f>+'General Government'!K34/'$ County by County'!$L33</f>
        <v>265.70741222366712</v>
      </c>
    </row>
    <row r="35" spans="1:11">
      <c r="A35" s="163" t="s">
        <v>59</v>
      </c>
      <c r="B35" s="91">
        <f>+'General Government'!B35/'$ County by County'!$L34</f>
        <v>24.586271966033731</v>
      </c>
      <c r="C35" s="91">
        <f>+'General Government'!C35/'$ County by County'!$L34</f>
        <v>0.47222549828989269</v>
      </c>
      <c r="D35" s="91">
        <f>+'General Government'!D35/'$ County by County'!$L34</f>
        <v>9.084561858709753</v>
      </c>
      <c r="E35" s="91">
        <f>+'General Government'!E35/'$ County by County'!$L34</f>
        <v>6.5610331407005544</v>
      </c>
      <c r="F35" s="91">
        <f>+'General Government'!F35/'$ County by County'!$L34</f>
        <v>1.9751149899752329</v>
      </c>
      <c r="G35" s="91">
        <f>+'General Government'!G35/'$ County by County'!$L34</f>
        <v>0</v>
      </c>
      <c r="H35" s="91">
        <f>+'General Government'!H35/'$ County by County'!$L34</f>
        <v>0</v>
      </c>
      <c r="I35" s="91">
        <f>+'General Government'!I35/'$ County by County'!$L34</f>
        <v>0</v>
      </c>
      <c r="J35" s="91">
        <f>+'General Government'!J35/'$ County by County'!$L34</f>
        <v>211.7721429413846</v>
      </c>
      <c r="K35" s="98">
        <f>+'General Government'!K35/'$ County by County'!$L34</f>
        <v>254.45135039509375</v>
      </c>
    </row>
    <row r="36" spans="1:11">
      <c r="A36" s="163" t="s">
        <v>60</v>
      </c>
      <c r="B36" s="91">
        <f>+'General Government'!B36/'$ County by County'!$L35</f>
        <v>1.9545525798555425</v>
      </c>
      <c r="C36" s="91">
        <f>+'General Government'!C36/'$ County by County'!$L35</f>
        <v>2.442536566543271</v>
      </c>
      <c r="D36" s="91">
        <f>+'General Government'!D36/'$ County by County'!$L35</f>
        <v>72.274701257672035</v>
      </c>
      <c r="E36" s="91">
        <f>+'General Government'!E36/'$ County by County'!$L35</f>
        <v>2.0661574079656582</v>
      </c>
      <c r="F36" s="91">
        <f>+'General Government'!F36/'$ County by County'!$L35</f>
        <v>3.4695831474358201</v>
      </c>
      <c r="G36" s="91">
        <f>+'General Government'!G36/'$ County by County'!$L35</f>
        <v>1.2848633201094886</v>
      </c>
      <c r="H36" s="91">
        <f>+'General Government'!H36/'$ County by County'!$L35</f>
        <v>28.782988267354789</v>
      </c>
      <c r="I36" s="91">
        <f>+'General Government'!I36/'$ County by County'!$L35</f>
        <v>0</v>
      </c>
      <c r="J36" s="91">
        <f>+'General Government'!J36/'$ County by County'!$L35</f>
        <v>98.472606745366633</v>
      </c>
      <c r="K36" s="98">
        <f>+'General Government'!K36/'$ County by County'!$L35</f>
        <v>210.74798929230323</v>
      </c>
    </row>
    <row r="37" spans="1:11">
      <c r="A37" s="163" t="s">
        <v>61</v>
      </c>
      <c r="B37" s="91">
        <f>+'General Government'!B37/'$ County by County'!$L36</f>
        <v>2.0159835525750642</v>
      </c>
      <c r="C37" s="91">
        <f>+'General Government'!C37/'$ County by County'!$L36</f>
        <v>31.817484838245988</v>
      </c>
      <c r="D37" s="91">
        <f>+'General Government'!D37/'$ County by County'!$L36</f>
        <v>210.74577074397109</v>
      </c>
      <c r="E37" s="91">
        <f>+'General Government'!E37/'$ County by County'!$L36</f>
        <v>4.3031806754210642</v>
      </c>
      <c r="F37" s="91">
        <f>+'General Government'!F37/'$ County by County'!$L36</f>
        <v>5.6867873689274244</v>
      </c>
      <c r="G37" s="91">
        <f>+'General Government'!G37/'$ County by County'!$L36</f>
        <v>16.506910839150827</v>
      </c>
      <c r="H37" s="91">
        <f>+'General Government'!H37/'$ County by County'!$L36</f>
        <v>33.56155042178024</v>
      </c>
      <c r="I37" s="91">
        <f>+'General Government'!I37/'$ County by County'!$L36</f>
        <v>0</v>
      </c>
      <c r="J37" s="91">
        <f>+'General Government'!J37/'$ County by County'!$L36</f>
        <v>69.351668222452574</v>
      </c>
      <c r="K37" s="98">
        <f>+'General Government'!K37/'$ County by County'!$L36</f>
        <v>373.98933666252429</v>
      </c>
    </row>
    <row r="38" spans="1:11">
      <c r="A38" s="163" t="s">
        <v>62</v>
      </c>
      <c r="B38" s="91">
        <f>+'General Government'!B38/'$ County by County'!$L37</f>
        <v>5.8314929888606768</v>
      </c>
      <c r="C38" s="91">
        <f>+'General Government'!C38/'$ County by County'!$L37</f>
        <v>7.3345582999593608</v>
      </c>
      <c r="D38" s="91">
        <f>+'General Government'!D38/'$ County by County'!$L37</f>
        <v>80.660839391592191</v>
      </c>
      <c r="E38" s="91">
        <f>+'General Government'!E38/'$ County by County'!$L37</f>
        <v>7.1636372477848136</v>
      </c>
      <c r="F38" s="91">
        <f>+'General Government'!F38/'$ County by County'!$L37</f>
        <v>4.4392304245586125</v>
      </c>
      <c r="G38" s="91">
        <f>+'General Government'!G38/'$ County by County'!$L37</f>
        <v>1.0038763594177125</v>
      </c>
      <c r="H38" s="91">
        <f>+'General Government'!H38/'$ County by County'!$L37</f>
        <v>0</v>
      </c>
      <c r="I38" s="91">
        <f>+'General Government'!I38/'$ County by County'!$L37</f>
        <v>0</v>
      </c>
      <c r="J38" s="91">
        <f>+'General Government'!J38/'$ County by County'!$L37</f>
        <v>102.75710579057238</v>
      </c>
      <c r="K38" s="98">
        <f>+'General Government'!K38/'$ County by County'!$L37</f>
        <v>209.19074050274577</v>
      </c>
    </row>
    <row r="39" spans="1:11">
      <c r="A39" s="163" t="s">
        <v>63</v>
      </c>
      <c r="B39" s="91">
        <f>+'General Government'!B39/'$ County by County'!$L38</f>
        <v>8.3330001219066201</v>
      </c>
      <c r="C39" s="91">
        <f>+'General Government'!C39/'$ County by County'!$L38</f>
        <v>5.6302328416433012</v>
      </c>
      <c r="D39" s="91">
        <f>+'General Government'!D39/'$ County by County'!$L38</f>
        <v>73.503401194684869</v>
      </c>
      <c r="E39" s="91">
        <f>+'General Government'!E39/'$ County by County'!$L38</f>
        <v>6.4959648908935756</v>
      </c>
      <c r="F39" s="91">
        <f>+'General Government'!F39/'$ County by County'!$L38</f>
        <v>2.0781177617944655</v>
      </c>
      <c r="G39" s="91">
        <f>+'General Government'!G39/'$ County by County'!$L38</f>
        <v>0.52912349140558335</v>
      </c>
      <c r="H39" s="91">
        <f>+'General Government'!H39/'$ County by County'!$L38</f>
        <v>23.162257710593686</v>
      </c>
      <c r="I39" s="91">
        <f>+'General Government'!I39/'$ County by County'!$L38</f>
        <v>0</v>
      </c>
      <c r="J39" s="91">
        <f>+'General Government'!J39/'$ County by County'!$L38</f>
        <v>90.191685968548086</v>
      </c>
      <c r="K39" s="98">
        <f>+'General Government'!K39/'$ County by County'!$L38</f>
        <v>209.92378398147019</v>
      </c>
    </row>
    <row r="40" spans="1:11">
      <c r="A40" s="163" t="s">
        <v>64</v>
      </c>
      <c r="B40" s="91">
        <f>+'General Government'!B40/'$ County by County'!$L39</f>
        <v>59.439614634705812</v>
      </c>
      <c r="C40" s="91">
        <f>+'General Government'!C40/'$ County by County'!$L39</f>
        <v>0</v>
      </c>
      <c r="D40" s="91">
        <f>+'General Government'!D40/'$ County by County'!$L39</f>
        <v>0</v>
      </c>
      <c r="E40" s="91">
        <f>+'General Government'!E40/'$ County by County'!$L39</f>
        <v>3.5921550636540887</v>
      </c>
      <c r="F40" s="91">
        <f>+'General Government'!F40/'$ County by County'!$L39</f>
        <v>0</v>
      </c>
      <c r="G40" s="91">
        <f>+'General Government'!G40/'$ County by County'!$L39</f>
        <v>25.013533662117215</v>
      </c>
      <c r="H40" s="91">
        <f>+'General Government'!H40/'$ County by County'!$L39</f>
        <v>0</v>
      </c>
      <c r="I40" s="91">
        <f>+'General Government'!I40/'$ County by County'!$L39</f>
        <v>0</v>
      </c>
      <c r="J40" s="91">
        <f>+'General Government'!J40/'$ County by County'!$L39</f>
        <v>198.13350154834271</v>
      </c>
      <c r="K40" s="98">
        <f>+'General Government'!K40/'$ County by County'!$L39</f>
        <v>286.17880490881981</v>
      </c>
    </row>
    <row r="41" spans="1:11">
      <c r="A41" s="163" t="s">
        <v>65</v>
      </c>
      <c r="B41" s="91">
        <f>+'General Government'!B41/'$ County by County'!$L40</f>
        <v>20.886514940393251</v>
      </c>
      <c r="C41" s="91">
        <f>+'General Government'!C41/'$ County by County'!$L40</f>
        <v>13.599267172420911</v>
      </c>
      <c r="D41" s="91">
        <f>+'General Government'!D41/'$ County by County'!$L40</f>
        <v>85.686793621303607</v>
      </c>
      <c r="E41" s="91">
        <f>+'General Government'!E41/'$ County by County'!$L40</f>
        <v>2.4668937400010322</v>
      </c>
      <c r="F41" s="91">
        <f>+'General Government'!F41/'$ County by County'!$L40</f>
        <v>3.1223099551014091</v>
      </c>
      <c r="G41" s="91">
        <f>+'General Government'!G41/'$ County by County'!$L40</f>
        <v>0.49790989317231771</v>
      </c>
      <c r="H41" s="91">
        <f>+'General Government'!H41/'$ County by County'!$L40</f>
        <v>121.79723383392682</v>
      </c>
      <c r="I41" s="91">
        <f>+'General Government'!I41/'$ County by County'!$L40</f>
        <v>0</v>
      </c>
      <c r="J41" s="91">
        <f>+'General Government'!J41/'$ County by County'!$L40</f>
        <v>75.381792847189971</v>
      </c>
      <c r="K41" s="98">
        <f>+'General Government'!K41/'$ County by County'!$L40</f>
        <v>323.43871600350934</v>
      </c>
    </row>
    <row r="42" spans="1:11">
      <c r="A42" s="163" t="s">
        <v>66</v>
      </c>
      <c r="B42" s="91">
        <f>+'General Government'!B42/'$ County by County'!$L41</f>
        <v>6.1255701200167039</v>
      </c>
      <c r="C42" s="91">
        <f>+'General Government'!C42/'$ County by County'!$L41</f>
        <v>5.3473325704616821</v>
      </c>
      <c r="D42" s="91">
        <f>+'General Government'!D42/'$ County by County'!$L41</f>
        <v>70.469816856571086</v>
      </c>
      <c r="E42" s="91">
        <f>+'General Government'!E42/'$ County by County'!$L41</f>
        <v>6.9715983968848807</v>
      </c>
      <c r="F42" s="91">
        <f>+'General Government'!F42/'$ County by County'!$L41</f>
        <v>7.4759614080947552</v>
      </c>
      <c r="G42" s="91">
        <f>+'General Government'!G42/'$ County by County'!$L41</f>
        <v>0</v>
      </c>
      <c r="H42" s="91">
        <f>+'General Government'!H42/'$ County by County'!$L41</f>
        <v>57.93666719091496</v>
      </c>
      <c r="I42" s="91">
        <f>+'General Government'!I42/'$ County by County'!$L41</f>
        <v>0</v>
      </c>
      <c r="J42" s="91">
        <f>+'General Government'!J42/'$ County by County'!$L41</f>
        <v>284.78884544256499</v>
      </c>
      <c r="K42" s="98">
        <f>+'General Government'!K42/'$ County by County'!$L41</f>
        <v>439.11579198550908</v>
      </c>
    </row>
    <row r="43" spans="1:11">
      <c r="A43" s="163" t="s">
        <v>67</v>
      </c>
      <c r="B43" s="91">
        <f>+'General Government'!B43/'$ County by County'!$L42</f>
        <v>7.4480497728099131</v>
      </c>
      <c r="C43" s="91">
        <f>+'General Government'!C43/'$ County by County'!$L42</f>
        <v>2.949771950971606</v>
      </c>
      <c r="D43" s="91">
        <f>+'General Government'!D43/'$ County by County'!$L42</f>
        <v>16.190206919061922</v>
      </c>
      <c r="E43" s="91">
        <f>+'General Government'!E43/'$ County by County'!$L42</f>
        <v>2.3519026990812186</v>
      </c>
      <c r="F43" s="91">
        <f>+'General Government'!F43/'$ County by County'!$L42</f>
        <v>3.5365694440070206</v>
      </c>
      <c r="G43" s="91">
        <f>+'General Government'!G43/'$ County by County'!$L42</f>
        <v>10.407627975159405</v>
      </c>
      <c r="H43" s="91">
        <f>+'General Government'!H43/'$ County by County'!$L42</f>
        <v>20.440568390371837</v>
      </c>
      <c r="I43" s="91">
        <f>+'General Government'!I43/'$ County by County'!$L42</f>
        <v>0</v>
      </c>
      <c r="J43" s="91">
        <f>+'General Government'!J43/'$ County by County'!$L42</f>
        <v>154.88866683654626</v>
      </c>
      <c r="K43" s="98">
        <f>+'General Government'!K43/'$ County by County'!$L42</f>
        <v>218.21336398800918</v>
      </c>
    </row>
    <row r="44" spans="1:11">
      <c r="A44" s="163" t="s">
        <v>68</v>
      </c>
      <c r="B44" s="91">
        <f>+'General Government'!B44/'$ County by County'!$L43</f>
        <v>3.7859719517455006</v>
      </c>
      <c r="C44" s="91">
        <f>+'General Government'!C44/'$ County by County'!$L43</f>
        <v>7.4129406229169659</v>
      </c>
      <c r="D44" s="91">
        <f>+'General Government'!D44/'$ County by County'!$L43</f>
        <v>341.45027512383842</v>
      </c>
      <c r="E44" s="91">
        <f>+'General Government'!E44/'$ County by County'!$L43</f>
        <v>29.730202193148699</v>
      </c>
      <c r="F44" s="91">
        <f>+'General Government'!F44/'$ County by County'!$L43</f>
        <v>20.208754296767786</v>
      </c>
      <c r="G44" s="91">
        <f>+'General Government'!G44/'$ County by County'!$L43</f>
        <v>0.87770385957574726</v>
      </c>
      <c r="H44" s="91">
        <f>+'General Government'!H44/'$ County by County'!$L43</f>
        <v>53.170570244801404</v>
      </c>
      <c r="I44" s="91">
        <f>+'General Government'!I44/'$ County by County'!$L43</f>
        <v>0</v>
      </c>
      <c r="J44" s="91">
        <f>+'General Government'!J44/'$ County by County'!$L43</f>
        <v>258.03363568637189</v>
      </c>
      <c r="K44" s="98">
        <f>+'General Government'!K44/'$ County by County'!$L43</f>
        <v>714.67005397916637</v>
      </c>
    </row>
    <row r="45" spans="1:11">
      <c r="A45" s="163" t="s">
        <v>69</v>
      </c>
      <c r="B45" s="91">
        <f>+'General Government'!B45/'$ County by County'!$L44</f>
        <v>6.976788627444547</v>
      </c>
      <c r="C45" s="91">
        <f>+'General Government'!C45/'$ County by County'!$L44</f>
        <v>1.6680774818225399</v>
      </c>
      <c r="D45" s="91">
        <f>+'General Government'!D45/'$ County by County'!$L44</f>
        <v>45.273741886445784</v>
      </c>
      <c r="E45" s="91">
        <f>+'General Government'!E45/'$ County by County'!$L44</f>
        <v>6.3395544084328108</v>
      </c>
      <c r="F45" s="91">
        <f>+'General Government'!F45/'$ County by County'!$L44</f>
        <v>0.48183785104052174</v>
      </c>
      <c r="G45" s="91">
        <f>+'General Government'!G45/'$ County by County'!$L44</f>
        <v>0</v>
      </c>
      <c r="H45" s="91">
        <f>+'General Government'!H45/'$ County by County'!$L44</f>
        <v>129.09465403130406</v>
      </c>
      <c r="I45" s="91">
        <f>+'General Government'!I45/'$ County by County'!$L44</f>
        <v>9.095929962323579</v>
      </c>
      <c r="J45" s="91">
        <f>+'General Government'!J45/'$ County by County'!$L44</f>
        <v>242.18029597954137</v>
      </c>
      <c r="K45" s="98">
        <f>+'General Government'!K45/'$ County by County'!$L44</f>
        <v>441.1108802283552</v>
      </c>
    </row>
    <row r="46" spans="1:11">
      <c r="A46" s="163" t="s">
        <v>70</v>
      </c>
      <c r="B46" s="91">
        <f>+'General Government'!B46/'$ County by County'!$L45</f>
        <v>23.758847169295997</v>
      </c>
      <c r="C46" s="91">
        <f>+'General Government'!C46/'$ County by County'!$L45</f>
        <v>11.907060827946781</v>
      </c>
      <c r="D46" s="91">
        <f>+'General Government'!D46/'$ County by County'!$L45</f>
        <v>217.65101640026532</v>
      </c>
      <c r="E46" s="91">
        <f>+'General Government'!E46/'$ County by County'!$L45</f>
        <v>24.394165615367609</v>
      </c>
      <c r="F46" s="91">
        <f>+'General Government'!F46/'$ County by County'!$L45</f>
        <v>21.473435732029287</v>
      </c>
      <c r="G46" s="91">
        <f>+'General Government'!G46/'$ County by County'!$L45</f>
        <v>0</v>
      </c>
      <c r="H46" s="91">
        <f>+'General Government'!H46/'$ County by County'!$L45</f>
        <v>128.56377375177203</v>
      </c>
      <c r="I46" s="91">
        <f>+'General Government'!I46/'$ County by County'!$L45</f>
        <v>0</v>
      </c>
      <c r="J46" s="91">
        <f>+'General Government'!J46/'$ County by County'!$L45</f>
        <v>176.73382408406925</v>
      </c>
      <c r="K46" s="98">
        <f>+'General Government'!K46/'$ County by County'!$L45</f>
        <v>604.48212358074625</v>
      </c>
    </row>
    <row r="47" spans="1:11">
      <c r="A47" s="163" t="s">
        <v>71</v>
      </c>
      <c r="B47" s="91">
        <f>+'General Government'!B47/'$ County by County'!$L46</f>
        <v>5.7973923635278908</v>
      </c>
      <c r="C47" s="91">
        <f>+'General Government'!C47/'$ County by County'!$L46</f>
        <v>9.8299194590832251</v>
      </c>
      <c r="D47" s="91">
        <f>+'General Government'!D47/'$ County by County'!$L46</f>
        <v>107.88229591329423</v>
      </c>
      <c r="E47" s="91">
        <f>+'General Government'!E47/'$ County by County'!$L46</f>
        <v>5.3354628616883764</v>
      </c>
      <c r="F47" s="91">
        <f>+'General Government'!F47/'$ County by County'!$L46</f>
        <v>19.951774883165953</v>
      </c>
      <c r="G47" s="91">
        <f>+'General Government'!G47/'$ County by County'!$L46</f>
        <v>15.431975241125585</v>
      </c>
      <c r="H47" s="91">
        <f>+'General Government'!H47/'$ County by County'!$L46</f>
        <v>62.802078154519243</v>
      </c>
      <c r="I47" s="91">
        <f>+'General Government'!I47/'$ County by County'!$L46</f>
        <v>0</v>
      </c>
      <c r="J47" s="91">
        <f>+'General Government'!J47/'$ County by County'!$L46</f>
        <v>61.48662623048623</v>
      </c>
      <c r="K47" s="98">
        <f>+'General Government'!K47/'$ County by County'!$L46</f>
        <v>288.51752510689073</v>
      </c>
    </row>
    <row r="48" spans="1:11">
      <c r="A48" s="163" t="s">
        <v>72</v>
      </c>
      <c r="B48" s="91">
        <f>+'General Government'!B48/'$ County by County'!$L47</f>
        <v>4.0391686446226878</v>
      </c>
      <c r="C48" s="91">
        <f>+'General Government'!C48/'$ County by County'!$L47</f>
        <v>3.9371623833688001</v>
      </c>
      <c r="D48" s="91">
        <f>+'General Government'!D48/'$ County by County'!$L47</f>
        <v>94.355832583074147</v>
      </c>
      <c r="E48" s="91">
        <f>+'General Government'!E48/'$ County by County'!$L47</f>
        <v>2.4835284007202487</v>
      </c>
      <c r="F48" s="91">
        <f>+'General Government'!F48/'$ County by County'!$L47</f>
        <v>3.3833022998854148</v>
      </c>
      <c r="G48" s="91">
        <f>+'General Government'!G48/'$ County by County'!$L47</f>
        <v>1.306192707480766</v>
      </c>
      <c r="H48" s="91">
        <f>+'General Government'!H48/'$ County by County'!$L47</f>
        <v>8.8631220330659684</v>
      </c>
      <c r="I48" s="91">
        <f>+'General Government'!I48/'$ County by County'!$L47</f>
        <v>0</v>
      </c>
      <c r="J48" s="91">
        <f>+'General Government'!J48/'$ County by County'!$L47</f>
        <v>202.47046877557702</v>
      </c>
      <c r="K48" s="98">
        <f>+'General Government'!K48/'$ County by County'!$L47</f>
        <v>320.83877782779507</v>
      </c>
    </row>
    <row r="49" spans="1:11">
      <c r="A49" s="163" t="s">
        <v>73</v>
      </c>
      <c r="B49" s="91">
        <f>+'General Government'!B49/'$ County by County'!$L48</f>
        <v>27.758629071463297</v>
      </c>
      <c r="C49" s="91">
        <f>+'General Government'!C49/'$ County by County'!$L48</f>
        <v>13.643412736995625</v>
      </c>
      <c r="D49" s="91">
        <f>+'General Government'!D49/'$ County by County'!$L48</f>
        <v>94.149270782693236</v>
      </c>
      <c r="E49" s="91">
        <f>+'General Government'!E49/'$ County by County'!$L48</f>
        <v>3.3205396208070006</v>
      </c>
      <c r="F49" s="91">
        <f>+'General Government'!F49/'$ County by County'!$L48</f>
        <v>11.813052989790958</v>
      </c>
      <c r="G49" s="91">
        <f>+'General Government'!G49/'$ County by County'!$L48</f>
        <v>0</v>
      </c>
      <c r="H49" s="91">
        <f>+'General Government'!H49/'$ County by County'!$L48</f>
        <v>0</v>
      </c>
      <c r="I49" s="91">
        <f>+'General Government'!I49/'$ County by County'!$L48</f>
        <v>0</v>
      </c>
      <c r="J49" s="91">
        <f>+'General Government'!J49/'$ County by County'!$L48</f>
        <v>63.196912980068063</v>
      </c>
      <c r="K49" s="98">
        <f>+'General Government'!K49/'$ County by County'!$L48</f>
        <v>213.88181818181818</v>
      </c>
    </row>
    <row r="50" spans="1:11">
      <c r="A50" s="163" t="s">
        <v>74</v>
      </c>
      <c r="B50" s="91">
        <f>+'General Government'!B50/'$ County by County'!$L49</f>
        <v>1.947004292629464</v>
      </c>
      <c r="C50" s="91">
        <f>+'General Government'!C50/'$ County by County'!$L49</f>
        <v>2.0604910646329953</v>
      </c>
      <c r="D50" s="91">
        <f>+'General Government'!D50/'$ County by County'!$L49</f>
        <v>54.452573294364782</v>
      </c>
      <c r="E50" s="91">
        <f>+'General Government'!E50/'$ County by County'!$L49</f>
        <v>2.9356691630894756</v>
      </c>
      <c r="F50" s="91">
        <f>+'General Government'!F50/'$ County by County'!$L49</f>
        <v>5.2091598928364844</v>
      </c>
      <c r="G50" s="91">
        <f>+'General Government'!G50/'$ County by County'!$L49</f>
        <v>20.338591804426585</v>
      </c>
      <c r="H50" s="91">
        <f>+'General Government'!H50/'$ County by County'!$L49</f>
        <v>38.410759734526742</v>
      </c>
      <c r="I50" s="91">
        <f>+'General Government'!I50/'$ County by County'!$L49</f>
        <v>10.095717264894816</v>
      </c>
      <c r="J50" s="91">
        <f>+'General Government'!J50/'$ County by County'!$L49</f>
        <v>77.013487533108048</v>
      </c>
      <c r="K50" s="98">
        <f>+'General Government'!K50/'$ County by County'!$L49</f>
        <v>212.4634540445094</v>
      </c>
    </row>
    <row r="51" spans="1:11">
      <c r="A51" s="163" t="s">
        <v>75</v>
      </c>
      <c r="B51" s="91">
        <f>+'General Government'!B51/'$ County by County'!$L50</f>
        <v>0</v>
      </c>
      <c r="C51" s="91">
        <f>+'General Government'!C51/'$ County by County'!$L50</f>
        <v>8.1395143566321302</v>
      </c>
      <c r="D51" s="91">
        <f>+'General Government'!D51/'$ County by County'!$L50</f>
        <v>156.40535345098249</v>
      </c>
      <c r="E51" s="91">
        <f>+'General Government'!E51/'$ County by County'!$L50</f>
        <v>3.6924446261114765</v>
      </c>
      <c r="F51" s="91">
        <f>+'General Government'!F51/'$ County by County'!$L50</f>
        <v>25.550231921662018</v>
      </c>
      <c r="G51" s="91">
        <f>+'General Government'!G51/'$ County by County'!$L50</f>
        <v>3.6055969242981628E-2</v>
      </c>
      <c r="H51" s="91">
        <f>+'General Government'!H51/'$ County by County'!$L50</f>
        <v>284.05286214434233</v>
      </c>
      <c r="I51" s="91">
        <f>+'General Government'!I51/'$ County by County'!$L50</f>
        <v>0</v>
      </c>
      <c r="J51" s="91">
        <f>+'General Government'!J51/'$ County by County'!$L50</f>
        <v>75.76074451888843</v>
      </c>
      <c r="K51" s="98">
        <f>+'General Government'!K51/'$ County by County'!$L50</f>
        <v>553.63720698786187</v>
      </c>
    </row>
    <row r="52" spans="1:11">
      <c r="A52" s="163" t="s">
        <v>76</v>
      </c>
      <c r="B52" s="91">
        <f>+'General Government'!B52/'$ County by County'!$L51</f>
        <v>10.091011947863867</v>
      </c>
      <c r="C52" s="91">
        <f>+'General Government'!C52/'$ County by County'!$L51</f>
        <v>0</v>
      </c>
      <c r="D52" s="91">
        <f>+'General Government'!D52/'$ County by County'!$L51</f>
        <v>76.34358877172339</v>
      </c>
      <c r="E52" s="91">
        <f>+'General Government'!E52/'$ County by County'!$L51</f>
        <v>3.9376562782856626</v>
      </c>
      <c r="F52" s="91">
        <f>+'General Government'!F52/'$ County by County'!$L51</f>
        <v>5.8838265410028967</v>
      </c>
      <c r="G52" s="91">
        <f>+'General Government'!G52/'$ County by County'!$L51</f>
        <v>0</v>
      </c>
      <c r="H52" s="91">
        <f>+'General Government'!H52/'$ County by County'!$L51</f>
        <v>80.006127381652789</v>
      </c>
      <c r="I52" s="91">
        <f>+'General Government'!I52/'$ County by County'!$L51</f>
        <v>0</v>
      </c>
      <c r="J52" s="91">
        <f>+'General Government'!J52/'$ County by County'!$L51</f>
        <v>227.04017200511404</v>
      </c>
      <c r="K52" s="98">
        <f>+'General Government'!K52/'$ County by County'!$L51</f>
        <v>403.30238292564263</v>
      </c>
    </row>
    <row r="53" spans="1:11">
      <c r="A53" s="163" t="s">
        <v>77</v>
      </c>
      <c r="B53" s="91">
        <f>+'General Government'!B53/'$ County by County'!$L52</f>
        <v>2.6722799080103381</v>
      </c>
      <c r="C53" s="91">
        <f>+'General Government'!C53/'$ County by County'!$L52</f>
        <v>9.7538109861600244</v>
      </c>
      <c r="D53" s="91">
        <f>+'General Government'!D53/'$ County by County'!$L52</f>
        <v>161.51976729700283</v>
      </c>
      <c r="E53" s="91">
        <f>+'General Government'!E53/'$ County by County'!$L52</f>
        <v>4.7626540164402851</v>
      </c>
      <c r="F53" s="91">
        <f>+'General Government'!F53/'$ County by County'!$L52</f>
        <v>14.917549420714284</v>
      </c>
      <c r="G53" s="91">
        <f>+'General Government'!G53/'$ County by County'!$L52</f>
        <v>18.441722413482854</v>
      </c>
      <c r="H53" s="91">
        <f>+'General Government'!H53/'$ County by County'!$L52</f>
        <v>39.376961849601251</v>
      </c>
      <c r="I53" s="91">
        <f>+'General Government'!I53/'$ County by County'!$L52</f>
        <v>0</v>
      </c>
      <c r="J53" s="91">
        <f>+'General Government'!J53/'$ County by County'!$L52</f>
        <v>177.66792167036775</v>
      </c>
      <c r="K53" s="98">
        <f>+'General Government'!K53/'$ County by County'!$L52</f>
        <v>429.11266756177957</v>
      </c>
    </row>
    <row r="54" spans="1:11">
      <c r="A54" s="163" t="s">
        <v>78</v>
      </c>
      <c r="B54" s="91">
        <f>+'General Government'!B54/'$ County by County'!$L53</f>
        <v>1.8215681240079293</v>
      </c>
      <c r="C54" s="91">
        <f>+'General Government'!C54/'$ County by County'!$L53</f>
        <v>1.4353323222484753</v>
      </c>
      <c r="D54" s="91">
        <f>+'General Government'!D54/'$ County by County'!$L53</f>
        <v>77.043694250433731</v>
      </c>
      <c r="E54" s="91">
        <f>+'General Government'!E54/'$ County by County'!$L53</f>
        <v>4.6819167923592753</v>
      </c>
      <c r="F54" s="91">
        <f>+'General Government'!F54/'$ County by County'!$L53</f>
        <v>6.822501593030375</v>
      </c>
      <c r="G54" s="91">
        <f>+'General Government'!G54/'$ County by County'!$L53</f>
        <v>47.267043865767569</v>
      </c>
      <c r="H54" s="91">
        <f>+'General Government'!H54/'$ County by County'!$L53</f>
        <v>6.1723591298571838</v>
      </c>
      <c r="I54" s="91">
        <f>+'General Government'!I54/'$ County by County'!$L53</f>
        <v>0</v>
      </c>
      <c r="J54" s="91">
        <f>+'General Government'!J54/'$ County by County'!$L53</f>
        <v>145.52903993022892</v>
      </c>
      <c r="K54" s="98">
        <f>+'General Government'!K54/'$ County by County'!$L53</f>
        <v>290.77345600793348</v>
      </c>
    </row>
    <row r="55" spans="1:11">
      <c r="A55" s="163" t="s">
        <v>79</v>
      </c>
      <c r="B55" s="91">
        <f>+'General Government'!B55/'$ County by County'!$L54</f>
        <v>0.92061452893923479</v>
      </c>
      <c r="C55" s="91">
        <f>+'General Government'!C55/'$ County by County'!$L54</f>
        <v>6.1569633262550161</v>
      </c>
      <c r="D55" s="91">
        <f>+'General Government'!D55/'$ County by County'!$L54</f>
        <v>117.82904427600904</v>
      </c>
      <c r="E55" s="91">
        <f>+'General Government'!E55/'$ County by County'!$L54</f>
        <v>2.1763166048258507</v>
      </c>
      <c r="F55" s="91">
        <f>+'General Government'!F55/'$ County by County'!$L54</f>
        <v>4.8150775718096561</v>
      </c>
      <c r="G55" s="91">
        <f>+'General Government'!G55/'$ County by County'!$L54</f>
        <v>0</v>
      </c>
      <c r="H55" s="91">
        <f>+'General Government'!H55/'$ County by County'!$L54</f>
        <v>0</v>
      </c>
      <c r="I55" s="91">
        <f>+'General Government'!I55/'$ County by County'!$L54</f>
        <v>0</v>
      </c>
      <c r="J55" s="91">
        <f>+'General Government'!J55/'$ County by County'!$L54</f>
        <v>136.1081501409366</v>
      </c>
      <c r="K55" s="98">
        <f>+'General Government'!K55/'$ County by County'!$L54</f>
        <v>268.00616644877539</v>
      </c>
    </row>
    <row r="56" spans="1:11">
      <c r="A56" s="163" t="s">
        <v>80</v>
      </c>
      <c r="B56" s="91">
        <f>+'General Government'!B56/'$ County by County'!$L55</f>
        <v>6.64952990051383</v>
      </c>
      <c r="C56" s="91">
        <f>+'General Government'!C56/'$ County by County'!$L55</f>
        <v>5.8324177325899198</v>
      </c>
      <c r="D56" s="91">
        <f>+'General Government'!D56/'$ County by County'!$L55</f>
        <v>85.381491199300314</v>
      </c>
      <c r="E56" s="91">
        <f>+'General Government'!E56/'$ County by County'!$L55</f>
        <v>3.1748797419919099</v>
      </c>
      <c r="F56" s="91">
        <f>+'General Government'!F56/'$ County by County'!$L55</f>
        <v>5.9998360118071501</v>
      </c>
      <c r="G56" s="91">
        <f>+'General Government'!G56/'$ County by County'!$L55</f>
        <v>0</v>
      </c>
      <c r="H56" s="91">
        <f>+'General Government'!H56/'$ County by County'!$L55</f>
        <v>36.86900076527823</v>
      </c>
      <c r="I56" s="91">
        <f>+'General Government'!I56/'$ County by County'!$L55</f>
        <v>0</v>
      </c>
      <c r="J56" s="91">
        <f>+'General Government'!J56/'$ County by County'!$L55</f>
        <v>175.86960205531869</v>
      </c>
      <c r="K56" s="98">
        <f>+'General Government'!K56/'$ County by County'!$L55</f>
        <v>319.77675740680002</v>
      </c>
    </row>
    <row r="57" spans="1:11">
      <c r="A57" s="163" t="s">
        <v>81</v>
      </c>
      <c r="B57" s="91">
        <f>+'General Government'!B57/'$ County by County'!$L56</f>
        <v>4.1934179309143937</v>
      </c>
      <c r="C57" s="91">
        <f>+'General Government'!C57/'$ County by County'!$L56</f>
        <v>32.474052630433363</v>
      </c>
      <c r="D57" s="91">
        <f>+'General Government'!D57/'$ County by County'!$L56</f>
        <v>24.453122347256382</v>
      </c>
      <c r="E57" s="91">
        <f>+'General Government'!E57/'$ County by County'!$L56</f>
        <v>4.581141849683303</v>
      </c>
      <c r="F57" s="91">
        <f>+'General Government'!F57/'$ County by County'!$L56</f>
        <v>16.440154103998434</v>
      </c>
      <c r="G57" s="91">
        <f>+'General Government'!G57/'$ County by County'!$L56</f>
        <v>0</v>
      </c>
      <c r="H57" s="91">
        <f>+'General Government'!H57/'$ County by County'!$L56</f>
        <v>91.750081622880529</v>
      </c>
      <c r="I57" s="91">
        <f>+'General Government'!I57/'$ County by County'!$L56</f>
        <v>0</v>
      </c>
      <c r="J57" s="91">
        <f>+'General Government'!J57/'$ County by County'!$L56</f>
        <v>99.639409703328042</v>
      </c>
      <c r="K57" s="98">
        <f>+'General Government'!K57/'$ County by County'!$L56</f>
        <v>273.53138018849444</v>
      </c>
    </row>
    <row r="58" spans="1:11">
      <c r="A58" s="163" t="s">
        <v>82</v>
      </c>
      <c r="B58" s="91">
        <f>+'General Government'!B58/'$ County by County'!$L57</f>
        <v>3.768433713890214</v>
      </c>
      <c r="C58" s="91">
        <f>+'General Government'!C58/'$ County by County'!$L57</f>
        <v>4.8229234563255545</v>
      </c>
      <c r="D58" s="91">
        <f>+'General Government'!D58/'$ County by County'!$L57</f>
        <v>82.942019392945696</v>
      </c>
      <c r="E58" s="91">
        <f>+'General Government'!E58/'$ County by County'!$L57</f>
        <v>4.9496260507872085</v>
      </c>
      <c r="F58" s="91">
        <f>+'General Government'!F58/'$ County by County'!$L57</f>
        <v>9.5244595711511462</v>
      </c>
      <c r="G58" s="91">
        <f>+'General Government'!G58/'$ County by County'!$L57</f>
        <v>0</v>
      </c>
      <c r="H58" s="91">
        <f>+'General Government'!H58/'$ County by County'!$L57</f>
        <v>40.39967208047468</v>
      </c>
      <c r="I58" s="91">
        <f>+'General Government'!I58/'$ County by County'!$L57</f>
        <v>0</v>
      </c>
      <c r="J58" s="91">
        <f>+'General Government'!J58/'$ County by County'!$L57</f>
        <v>136.25891867192593</v>
      </c>
      <c r="K58" s="98">
        <f>+'General Government'!K58/'$ County by County'!$L57</f>
        <v>282.66605293750041</v>
      </c>
    </row>
    <row r="59" spans="1:11">
      <c r="A59" s="163" t="s">
        <v>83</v>
      </c>
      <c r="B59" s="91">
        <f>+'General Government'!B59/'$ County by County'!$L58</f>
        <v>4.8080662627681683</v>
      </c>
      <c r="C59" s="91">
        <f>+'General Government'!C59/'$ County by County'!$L58</f>
        <v>12.46437790850821</v>
      </c>
      <c r="D59" s="91">
        <f>+'General Government'!D59/'$ County by County'!$L58</f>
        <v>85.927988995229313</v>
      </c>
      <c r="E59" s="91">
        <f>+'General Government'!E59/'$ County by County'!$L58</f>
        <v>2.2659056984809904</v>
      </c>
      <c r="F59" s="91">
        <f>+'General Government'!F59/'$ County by County'!$L58</f>
        <v>0</v>
      </c>
      <c r="G59" s="91">
        <f>+'General Government'!G59/'$ County by County'!$L58</f>
        <v>0</v>
      </c>
      <c r="H59" s="91">
        <f>+'General Government'!H59/'$ County by County'!$L58</f>
        <v>9.2857377001199986</v>
      </c>
      <c r="I59" s="91">
        <f>+'General Government'!I59/'$ County by County'!$L58</f>
        <v>0</v>
      </c>
      <c r="J59" s="91">
        <f>+'General Government'!J59/'$ County by County'!$L58</f>
        <v>63.550765358386748</v>
      </c>
      <c r="K59" s="98">
        <f>+'General Government'!K59/'$ County by County'!$L58</f>
        <v>178.30284192349342</v>
      </c>
    </row>
    <row r="60" spans="1:11">
      <c r="A60" s="163" t="s">
        <v>84</v>
      </c>
      <c r="B60" s="91">
        <f>+'General Government'!B60/'$ County by County'!$L59</f>
        <v>1.9257133035407357</v>
      </c>
      <c r="C60" s="91">
        <f>+'General Government'!C60/'$ County by County'!$L59</f>
        <v>17.807049550655602</v>
      </c>
      <c r="D60" s="91">
        <f>+'General Government'!D60/'$ County by County'!$L59</f>
        <v>97.227137455188327</v>
      </c>
      <c r="E60" s="91">
        <f>+'General Government'!E60/'$ County by County'!$L59</f>
        <v>8.1910131120168934</v>
      </c>
      <c r="F60" s="91">
        <f>+'General Government'!F60/'$ County by County'!$L59</f>
        <v>7.1973456759809462</v>
      </c>
      <c r="G60" s="91">
        <f>+'General Government'!G60/'$ County by County'!$L59</f>
        <v>0</v>
      </c>
      <c r="H60" s="91">
        <f>+'General Government'!H60/'$ County by County'!$L59</f>
        <v>117.85246771104454</v>
      </c>
      <c r="I60" s="91">
        <f>+'General Government'!I60/'$ County by County'!$L59</f>
        <v>0</v>
      </c>
      <c r="J60" s="91">
        <f>+'General Government'!J60/'$ County by County'!$L59</f>
        <v>92.673348720718948</v>
      </c>
      <c r="K60" s="98">
        <f>+'General Government'!K60/'$ County by County'!$L59</f>
        <v>342.87407552914601</v>
      </c>
    </row>
    <row r="61" spans="1:11">
      <c r="A61" s="163" t="s">
        <v>85</v>
      </c>
      <c r="B61" s="91">
        <f>+'General Government'!B61/'$ County by County'!$L60</f>
        <v>0.33068649850359644</v>
      </c>
      <c r="C61" s="91">
        <f>+'General Government'!C61/'$ County by County'!$L60</f>
        <v>0.70650259369289536</v>
      </c>
      <c r="D61" s="91">
        <f>+'General Government'!D61/'$ County by County'!$L60</f>
        <v>5.5277060056249825</v>
      </c>
      <c r="E61" s="91">
        <f>+'General Government'!E61/'$ County by County'!$L60</f>
        <v>0.46011386300815599</v>
      </c>
      <c r="F61" s="91">
        <f>+'General Government'!F61/'$ County by County'!$L60</f>
        <v>6.4266762248849387</v>
      </c>
      <c r="G61" s="91">
        <f>+'General Government'!G61/'$ County by County'!$L60</f>
        <v>5.065716415580189</v>
      </c>
      <c r="H61" s="91">
        <f>+'General Government'!H61/'$ County by County'!$L60</f>
        <v>42.093973264842539</v>
      </c>
      <c r="I61" s="91">
        <f>+'General Government'!I61/'$ County by County'!$L60</f>
        <v>0</v>
      </c>
      <c r="J61" s="91">
        <f>+'General Government'!J61/'$ County by County'!$L60</f>
        <v>163.23184689845345</v>
      </c>
      <c r="K61" s="98">
        <f>+'General Government'!K61/'$ County by County'!$L60</f>
        <v>223.84322176459077</v>
      </c>
    </row>
    <row r="62" spans="1:11">
      <c r="A62" s="163" t="s">
        <v>86</v>
      </c>
      <c r="B62" s="91">
        <f>+'General Government'!B62/'$ County by County'!$L61</f>
        <v>11.119577464788732</v>
      </c>
      <c r="C62" s="91">
        <f>+'General Government'!C62/'$ County by County'!$L61</f>
        <v>1.2004971002485501</v>
      </c>
      <c r="D62" s="91">
        <f>+'General Government'!D62/'$ County by County'!$L61</f>
        <v>74.693140016570013</v>
      </c>
      <c r="E62" s="91">
        <f>+'General Government'!E62/'$ County by County'!$L61</f>
        <v>0</v>
      </c>
      <c r="F62" s="91">
        <f>+'General Government'!F62/'$ County by County'!$L61</f>
        <v>8.5759072079536036</v>
      </c>
      <c r="G62" s="91">
        <f>+'General Government'!G62/'$ County by County'!$L61</f>
        <v>0</v>
      </c>
      <c r="H62" s="91">
        <f>+'General Government'!H62/'$ County by County'!$L61</f>
        <v>48.493711681855842</v>
      </c>
      <c r="I62" s="91">
        <f>+'General Government'!I62/'$ County by County'!$L61</f>
        <v>0</v>
      </c>
      <c r="J62" s="91">
        <f>+'General Government'!J62/'$ County by County'!$L61</f>
        <v>98.930231980115991</v>
      </c>
      <c r="K62" s="98">
        <f>+'General Government'!K62/'$ County by County'!$L61</f>
        <v>243.01306545153273</v>
      </c>
    </row>
    <row r="63" spans="1:11">
      <c r="A63" s="163" t="s">
        <v>87</v>
      </c>
      <c r="B63" s="91">
        <f>+'General Government'!B63/'$ County by County'!$L62</f>
        <v>59.288722309241443</v>
      </c>
      <c r="C63" s="91">
        <f>+'General Government'!C63/'$ County by County'!$L62</f>
        <v>7.675676885209219</v>
      </c>
      <c r="D63" s="91">
        <f>+'General Government'!D63/'$ County by County'!$L62</f>
        <v>85.012732154844485</v>
      </c>
      <c r="E63" s="91">
        <f>+'General Government'!E63/'$ County by County'!$L62</f>
        <v>2.3907585589617364</v>
      </c>
      <c r="F63" s="91">
        <f>+'General Government'!F63/'$ County by County'!$L62</f>
        <v>0</v>
      </c>
      <c r="G63" s="91">
        <f>+'General Government'!G63/'$ County by County'!$L62</f>
        <v>1.4464980980085029</v>
      </c>
      <c r="H63" s="91">
        <f>+'General Government'!H63/'$ County by County'!$L62</f>
        <v>0</v>
      </c>
      <c r="I63" s="91">
        <f>+'General Government'!I63/'$ County by County'!$L62</f>
        <v>0</v>
      </c>
      <c r="J63" s="91">
        <f>+'General Government'!J63/'$ County by County'!$L62</f>
        <v>44.926851644663238</v>
      </c>
      <c r="K63" s="98">
        <f>+'General Government'!K63/'$ County by County'!$L62</f>
        <v>200.74123965092861</v>
      </c>
    </row>
    <row r="64" spans="1:11">
      <c r="A64" s="163" t="s">
        <v>88</v>
      </c>
      <c r="B64" s="91">
        <f>+'General Government'!B64/'$ County by County'!$L63</f>
        <v>11.834581744785826</v>
      </c>
      <c r="C64" s="91">
        <f>+'General Government'!C64/'$ County by County'!$L63</f>
        <v>18.903879793675713</v>
      </c>
      <c r="D64" s="91">
        <f>+'General Government'!D64/'$ County by County'!$L63</f>
        <v>148.9024893473873</v>
      </c>
      <c r="E64" s="91">
        <f>+'General Government'!E64/'$ County by County'!$L63</f>
        <v>1.346938775510204</v>
      </c>
      <c r="F64" s="91">
        <f>+'General Government'!F64/'$ County by County'!$L63</f>
        <v>2.480556178515362</v>
      </c>
      <c r="G64" s="91">
        <f>+'General Government'!G64/'$ County by County'!$L63</f>
        <v>4.5865440681767211</v>
      </c>
      <c r="H64" s="91">
        <f>+'General Government'!H64/'$ County by County'!$L63</f>
        <v>0</v>
      </c>
      <c r="I64" s="91">
        <f>+'General Government'!I64/'$ County by County'!$L63</f>
        <v>0</v>
      </c>
      <c r="J64" s="91">
        <f>+'General Government'!J64/'$ County by County'!$L63</f>
        <v>70.738775510204079</v>
      </c>
      <c r="K64" s="98">
        <f>+'General Government'!K64/'$ County by County'!$L63</f>
        <v>258.79376541825519</v>
      </c>
    </row>
    <row r="65" spans="1:11">
      <c r="A65" s="163" t="s">
        <v>89</v>
      </c>
      <c r="B65" s="91">
        <f>+'General Government'!B65/'$ County by County'!$L64</f>
        <v>36.015237975794818</v>
      </c>
      <c r="C65" s="91">
        <f>+'General Government'!C65/'$ County by County'!$L64</f>
        <v>8.5081833573712924</v>
      </c>
      <c r="D65" s="91">
        <f>+'General Government'!D65/'$ County by County'!$L64</f>
        <v>58.501599046842664</v>
      </c>
      <c r="E65" s="91">
        <f>+'General Government'!E65/'$ County by County'!$L64</f>
        <v>0</v>
      </c>
      <c r="F65" s="91">
        <f>+'General Government'!F65/'$ County by County'!$L64</f>
        <v>1.7777011350097196</v>
      </c>
      <c r="G65" s="91">
        <f>+'General Government'!G65/'$ County by County'!$L64</f>
        <v>0</v>
      </c>
      <c r="H65" s="91">
        <f>+'General Government'!H65/'$ County by County'!$L64</f>
        <v>0</v>
      </c>
      <c r="I65" s="91">
        <f>+'General Government'!I65/'$ County by County'!$L64</f>
        <v>0</v>
      </c>
      <c r="J65" s="91">
        <f>+'General Government'!J65/'$ County by County'!$L64</f>
        <v>27.528187119834453</v>
      </c>
      <c r="K65" s="98">
        <f>+'General Government'!K65/'$ County by County'!$L64</f>
        <v>132.33090863485296</v>
      </c>
    </row>
    <row r="66" spans="1:11">
      <c r="A66" s="163" t="s">
        <v>90</v>
      </c>
      <c r="B66" s="91">
        <f>+'General Government'!B66/'$ County by County'!$L65</f>
        <v>1.1524288075199893</v>
      </c>
      <c r="C66" s="91">
        <f>+'General Government'!C66/'$ County by County'!$L65</f>
        <v>1.6253398419961598</v>
      </c>
      <c r="D66" s="91">
        <f>+'General Government'!D66/'$ County by County'!$L65</f>
        <v>33.316504427737605</v>
      </c>
      <c r="E66" s="91">
        <f>+'General Government'!E66/'$ County by County'!$L65</f>
        <v>4.3491617389975259</v>
      </c>
      <c r="F66" s="91">
        <f>+'General Government'!F66/'$ County by County'!$L65</f>
        <v>5.0309492649095828</v>
      </c>
      <c r="G66" s="91">
        <f>+'General Government'!G66/'$ County by County'!$L65</f>
        <v>16.450681594558706</v>
      </c>
      <c r="H66" s="91">
        <f>+'General Government'!H66/'$ County by County'!$L65</f>
        <v>44.175678489888327</v>
      </c>
      <c r="I66" s="91">
        <f>+'General Government'!I66/'$ County by County'!$L65</f>
        <v>0.20246654120614055</v>
      </c>
      <c r="J66" s="91">
        <f>+'General Government'!J66/'$ County by County'!$L65</f>
        <v>158.3244542944756</v>
      </c>
      <c r="K66" s="98">
        <f>+'General Government'!K66/'$ County by County'!$L65</f>
        <v>264.62766500128964</v>
      </c>
    </row>
    <row r="67" spans="1:11">
      <c r="A67" s="163" t="s">
        <v>91</v>
      </c>
      <c r="B67" s="91">
        <f>+'General Government'!B67/'$ County by County'!$L66</f>
        <v>10.95653263969413</v>
      </c>
      <c r="C67" s="91">
        <f>+'General Government'!C67/'$ County by County'!$L66</f>
        <v>24.416465573975994</v>
      </c>
      <c r="D67" s="91">
        <f>+'General Government'!D67/'$ County by County'!$L66</f>
        <v>56.542887586574324</v>
      </c>
      <c r="E67" s="91">
        <f>+'General Government'!E67/'$ County by County'!$L66</f>
        <v>11.376351499576922</v>
      </c>
      <c r="F67" s="91">
        <f>+'General Government'!F67/'$ County by County'!$L66</f>
        <v>9.284527876147795</v>
      </c>
      <c r="G67" s="91">
        <f>+'General Government'!G67/'$ County by County'!$L66</f>
        <v>0</v>
      </c>
      <c r="H67" s="91">
        <f>+'General Government'!H67/'$ County by County'!$L66</f>
        <v>0</v>
      </c>
      <c r="I67" s="91">
        <f>+'General Government'!I67/'$ County by County'!$L66</f>
        <v>0</v>
      </c>
      <c r="J67" s="91">
        <f>+'General Government'!J67/'$ County by County'!$L66</f>
        <v>97.936945689303954</v>
      </c>
      <c r="K67" s="98">
        <f>+'General Government'!K67/'$ County by County'!$L66</f>
        <v>210.51371086527311</v>
      </c>
    </row>
    <row r="68" spans="1:11">
      <c r="A68" s="163" t="s">
        <v>92</v>
      </c>
      <c r="B68" s="91">
        <f>+'General Government'!B68/'$ County by County'!$L67</f>
        <v>203.9502764123061</v>
      </c>
      <c r="C68" s="91">
        <f>+'General Government'!C68/'$ County by County'!$L67</f>
        <v>18.645564386456563</v>
      </c>
      <c r="D68" s="91">
        <f>+'General Government'!D68/'$ County by County'!$L67</f>
        <v>189.65933140380699</v>
      </c>
      <c r="E68" s="91">
        <f>+'General Government'!E68/'$ County by County'!$L67</f>
        <v>11.322950643941134</v>
      </c>
      <c r="F68" s="91">
        <f>+'General Government'!F68/'$ County by County'!$L67</f>
        <v>36.430713159063416</v>
      </c>
      <c r="G68" s="91">
        <f>+'General Government'!G68/'$ County by County'!$L67</f>
        <v>5.1587877674155065</v>
      </c>
      <c r="H68" s="91">
        <f>+'General Government'!H68/'$ County by County'!$L67</f>
        <v>0</v>
      </c>
      <c r="I68" s="91">
        <f>+'General Government'!I68/'$ County by County'!$L67</f>
        <v>0</v>
      </c>
      <c r="J68" s="91">
        <f>+'General Government'!J68/'$ County by County'!$L67</f>
        <v>50.761060320668904</v>
      </c>
      <c r="K68" s="98">
        <f>+'General Government'!K68/'$ County by County'!$L67</f>
        <v>515.9286840936586</v>
      </c>
    </row>
    <row r="69" spans="1:11">
      <c r="A69" s="174" t="s">
        <v>93</v>
      </c>
      <c r="B69" s="92">
        <f>+'General Government'!B69/'$ County by County'!$L68</f>
        <v>30.310506303782269</v>
      </c>
      <c r="C69" s="92">
        <f>+'General Government'!C69/'$ County by County'!$L68</f>
        <v>19.435381228737242</v>
      </c>
      <c r="D69" s="92">
        <f>+'General Government'!D69/'$ County by County'!$L68</f>
        <v>102.74324594756854</v>
      </c>
      <c r="E69" s="92">
        <f>+'General Government'!E69/'$ County by County'!$L68</f>
        <v>2.7861917150290174</v>
      </c>
      <c r="F69" s="92">
        <f>+'General Government'!F69/'$ County by County'!$L68</f>
        <v>4.8853311987192312</v>
      </c>
      <c r="G69" s="92">
        <f>+'General Government'!G69/'$ County by County'!$L68</f>
        <v>0</v>
      </c>
      <c r="H69" s="92">
        <f>+'General Government'!H69/'$ County by County'!$L68</f>
        <v>39.226936161697019</v>
      </c>
      <c r="I69" s="92">
        <f>+'General Government'!I69/'$ County by County'!$L68</f>
        <v>0</v>
      </c>
      <c r="J69" s="92">
        <f>+'General Government'!J69/'$ County by County'!$L68</f>
        <v>105.35757454472683</v>
      </c>
      <c r="K69" s="99">
        <f>+'General Government'!K69/'$ County by County'!$L68</f>
        <v>304.74516710026018</v>
      </c>
    </row>
    <row r="70" spans="1:11">
      <c r="A70" s="175" t="s">
        <v>99</v>
      </c>
      <c r="B70" s="91">
        <f>+'General Government'!B70/'$ County by County'!$L69</f>
        <v>6.3672680066365483</v>
      </c>
      <c r="C70" s="91">
        <f>+'General Government'!C70/'$ County by County'!$L69</f>
        <v>5.9659701636514724</v>
      </c>
      <c r="D70" s="91">
        <f>+'General Government'!D70/'$ County by County'!$L69</f>
        <v>94.280403445748419</v>
      </c>
      <c r="E70" s="91">
        <f>+'General Government'!E70/'$ County by County'!$L69</f>
        <v>5.1808883672062027</v>
      </c>
      <c r="F70" s="91">
        <f>+'General Government'!F70/'$ County by County'!$L69</f>
        <v>7.5329681370105712</v>
      </c>
      <c r="G70" s="91">
        <f>+'General Government'!G70/'$ County by County'!$L69</f>
        <v>8.8273622102404872</v>
      </c>
      <c r="H70" s="91">
        <f>+'General Government'!H70/'$ County by County'!$L69</f>
        <v>68.359642986267133</v>
      </c>
      <c r="I70" s="91">
        <f>+'General Government'!I70/'$ County by County'!$L69</f>
        <v>21.869974783420268</v>
      </c>
      <c r="J70" s="91">
        <f>+'General Government'!J70/'$ County by County'!$L69</f>
        <v>153.59189503763449</v>
      </c>
      <c r="K70" s="98">
        <f>+'General Government'!K70/'$ County by County'!$L69</f>
        <v>371.97637313781559</v>
      </c>
    </row>
  </sheetData>
  <mergeCells count="1"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748E1-7A43-44B0-B833-CFB5DB064CF1}">
  <dimension ref="A1:K70"/>
  <sheetViews>
    <sheetView zoomScaleNormal="100" workbookViewId="0">
      <selection activeCell="L14" sqref="L14"/>
    </sheetView>
  </sheetViews>
  <sheetFormatPr defaultRowHeight="15"/>
  <cols>
    <col min="1" max="1" width="26.7109375" customWidth="1"/>
    <col min="2" max="2" width="16.85546875" customWidth="1"/>
    <col min="3" max="3" width="15" customWidth="1"/>
    <col min="4" max="4" width="19.5703125" bestFit="1" customWidth="1"/>
    <col min="5" max="5" width="18.7109375" bestFit="1" customWidth="1"/>
    <col min="6" max="6" width="25.5703125" customWidth="1"/>
    <col min="7" max="7" width="26.42578125" bestFit="1" customWidth="1"/>
    <col min="8" max="8" width="18" customWidth="1"/>
    <col min="9" max="9" width="17.140625" customWidth="1"/>
    <col min="10" max="10" width="16.140625" bestFit="1" customWidth="1"/>
    <col min="11" max="11" width="16.85546875" customWidth="1"/>
  </cols>
  <sheetData>
    <row r="1" spans="1:11" ht="15.75">
      <c r="A1" s="200" t="s">
        <v>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>
      <c r="A2" s="187" t="s">
        <v>25</v>
      </c>
      <c r="B2" s="188" t="s">
        <v>112</v>
      </c>
      <c r="C2" s="188" t="s">
        <v>113</v>
      </c>
      <c r="D2" s="188" t="s">
        <v>114</v>
      </c>
      <c r="E2" s="188" t="s">
        <v>115</v>
      </c>
      <c r="F2" s="188" t="s">
        <v>116</v>
      </c>
      <c r="G2" s="188" t="s">
        <v>117</v>
      </c>
      <c r="H2" s="188" t="s">
        <v>118</v>
      </c>
      <c r="I2" s="188" t="s">
        <v>119</v>
      </c>
      <c r="J2" s="188" t="s">
        <v>120</v>
      </c>
      <c r="K2" s="189" t="s">
        <v>110</v>
      </c>
    </row>
    <row r="3" spans="1:11">
      <c r="A3" s="1" t="s">
        <v>27</v>
      </c>
      <c r="B3" s="15">
        <v>34700209</v>
      </c>
      <c r="C3" s="15">
        <v>16537702</v>
      </c>
      <c r="D3" s="15">
        <v>34720889</v>
      </c>
      <c r="E3" s="15">
        <v>1852462</v>
      </c>
      <c r="F3" s="15">
        <v>9536994</v>
      </c>
      <c r="G3" s="15">
        <v>13849196</v>
      </c>
      <c r="H3" s="15">
        <v>964364</v>
      </c>
      <c r="I3" s="15">
        <v>0</v>
      </c>
      <c r="J3" s="15">
        <v>3529185</v>
      </c>
      <c r="K3" s="16">
        <f>SUM(B3:J3)</f>
        <v>115691001</v>
      </c>
    </row>
    <row r="4" spans="1:11">
      <c r="A4" s="1" t="s">
        <v>28</v>
      </c>
      <c r="B4" s="85">
        <v>4078391</v>
      </c>
      <c r="C4" s="85">
        <v>218522</v>
      </c>
      <c r="D4" s="85">
        <v>7946038</v>
      </c>
      <c r="E4" s="85">
        <v>0</v>
      </c>
      <c r="F4" s="85">
        <v>240299</v>
      </c>
      <c r="G4" s="85">
        <v>1715711</v>
      </c>
      <c r="H4" s="85">
        <v>73814</v>
      </c>
      <c r="I4" s="85">
        <v>0</v>
      </c>
      <c r="J4" s="85">
        <v>434518</v>
      </c>
      <c r="K4" s="16">
        <f t="shared" ref="K4:K68" si="0">SUM(B4:J4)</f>
        <v>14707293</v>
      </c>
    </row>
    <row r="5" spans="1:11">
      <c r="A5" s="1" t="s">
        <v>29</v>
      </c>
      <c r="B5" s="85">
        <v>30544145</v>
      </c>
      <c r="C5" s="85">
        <v>8237274</v>
      </c>
      <c r="D5" s="85">
        <v>17617975</v>
      </c>
      <c r="E5" s="85">
        <v>2805266</v>
      </c>
      <c r="F5" s="85">
        <v>2727480</v>
      </c>
      <c r="G5" s="85">
        <v>8341894</v>
      </c>
      <c r="H5" s="85">
        <v>895466</v>
      </c>
      <c r="I5" s="85">
        <v>0</v>
      </c>
      <c r="J5" s="85">
        <v>3904716</v>
      </c>
      <c r="K5" s="16">
        <f t="shared" si="0"/>
        <v>75074216</v>
      </c>
    </row>
    <row r="6" spans="1:11">
      <c r="A6" s="1" t="s">
        <v>30</v>
      </c>
      <c r="B6" s="85">
        <v>4192204</v>
      </c>
      <c r="C6" s="85">
        <v>350010</v>
      </c>
      <c r="D6" s="85">
        <v>2649218</v>
      </c>
      <c r="E6" s="85">
        <v>0</v>
      </c>
      <c r="F6" s="85">
        <v>900250</v>
      </c>
      <c r="G6" s="85">
        <v>3076916</v>
      </c>
      <c r="H6" s="85">
        <v>113649</v>
      </c>
      <c r="I6" s="85">
        <v>0</v>
      </c>
      <c r="J6" s="85">
        <v>90935</v>
      </c>
      <c r="K6" s="16">
        <f t="shared" si="0"/>
        <v>11373182</v>
      </c>
    </row>
    <row r="7" spans="1:11">
      <c r="A7" s="1" t="s">
        <v>31</v>
      </c>
      <c r="B7" s="85">
        <v>71418437</v>
      </c>
      <c r="C7" s="85">
        <v>35108139</v>
      </c>
      <c r="D7" s="85">
        <v>43893738</v>
      </c>
      <c r="E7" s="85">
        <v>4033276</v>
      </c>
      <c r="F7" s="85">
        <v>7397070</v>
      </c>
      <c r="G7" s="85">
        <v>24160516</v>
      </c>
      <c r="H7" s="85">
        <v>1743288</v>
      </c>
      <c r="I7" s="85">
        <v>0</v>
      </c>
      <c r="J7" s="85">
        <v>2120025</v>
      </c>
      <c r="K7" s="16">
        <f t="shared" si="0"/>
        <v>189874489</v>
      </c>
    </row>
    <row r="8" spans="1:11">
      <c r="A8" s="1" t="s">
        <v>32</v>
      </c>
      <c r="B8" s="85">
        <v>481724000</v>
      </c>
      <c r="C8" s="85">
        <v>125649000</v>
      </c>
      <c r="D8" s="85">
        <v>228261000</v>
      </c>
      <c r="E8" s="85">
        <v>0</v>
      </c>
      <c r="F8" s="85">
        <v>19326000</v>
      </c>
      <c r="G8" s="85">
        <v>0</v>
      </c>
      <c r="H8" s="85">
        <v>9955000</v>
      </c>
      <c r="I8" s="85">
        <v>3158000</v>
      </c>
      <c r="J8" s="85">
        <v>9758000</v>
      </c>
      <c r="K8" s="16">
        <f t="shared" si="0"/>
        <v>877831000</v>
      </c>
    </row>
    <row r="9" spans="1:11">
      <c r="A9" s="1" t="s">
        <v>33</v>
      </c>
      <c r="B9" s="85">
        <v>1509752</v>
      </c>
      <c r="C9" s="85">
        <v>133830</v>
      </c>
      <c r="D9" s="85">
        <v>762244</v>
      </c>
      <c r="E9" s="85">
        <v>52006</v>
      </c>
      <c r="F9" s="85">
        <v>42751</v>
      </c>
      <c r="G9" s="85">
        <v>241912</v>
      </c>
      <c r="H9" s="85">
        <v>36684</v>
      </c>
      <c r="I9" s="85">
        <v>0</v>
      </c>
      <c r="J9" s="85">
        <v>560355</v>
      </c>
      <c r="K9" s="16">
        <f t="shared" si="0"/>
        <v>3339534</v>
      </c>
    </row>
    <row r="10" spans="1:11">
      <c r="A10" s="1" t="s">
        <v>34</v>
      </c>
      <c r="B10" s="85">
        <v>70009648</v>
      </c>
      <c r="C10" s="85">
        <v>28157915</v>
      </c>
      <c r="D10" s="85">
        <v>7427949</v>
      </c>
      <c r="E10" s="85">
        <v>6047688</v>
      </c>
      <c r="F10" s="85">
        <v>1608534</v>
      </c>
      <c r="G10" s="85">
        <v>15755607</v>
      </c>
      <c r="H10" s="85">
        <v>640806</v>
      </c>
      <c r="I10" s="85">
        <v>0</v>
      </c>
      <c r="J10" s="85">
        <v>822905</v>
      </c>
      <c r="K10" s="16">
        <f t="shared" si="0"/>
        <v>130471052</v>
      </c>
    </row>
    <row r="11" spans="1:11">
      <c r="A11" s="1" t="s">
        <v>35</v>
      </c>
      <c r="B11" s="85">
        <v>36516780</v>
      </c>
      <c r="C11" s="85">
        <v>8748293</v>
      </c>
      <c r="D11" s="85">
        <v>12059599</v>
      </c>
      <c r="E11" s="85">
        <v>1638068</v>
      </c>
      <c r="F11" s="85">
        <v>324312</v>
      </c>
      <c r="G11" s="85">
        <v>9976932</v>
      </c>
      <c r="H11" s="85">
        <v>355414</v>
      </c>
      <c r="I11" s="85">
        <v>0</v>
      </c>
      <c r="J11" s="85">
        <v>1172296</v>
      </c>
      <c r="K11" s="16">
        <f t="shared" si="0"/>
        <v>70791694</v>
      </c>
    </row>
    <row r="12" spans="1:11">
      <c r="A12" s="1" t="s">
        <v>36</v>
      </c>
      <c r="B12" s="85">
        <v>38969382</v>
      </c>
      <c r="C12" s="85">
        <v>4148660</v>
      </c>
      <c r="D12" s="85">
        <v>12069184</v>
      </c>
      <c r="E12" s="85">
        <v>0</v>
      </c>
      <c r="F12" s="85">
        <v>0</v>
      </c>
      <c r="G12" s="85">
        <v>12572390</v>
      </c>
      <c r="H12" s="85">
        <v>723500</v>
      </c>
      <c r="I12" s="85">
        <v>0</v>
      </c>
      <c r="J12" s="85">
        <v>4620398</v>
      </c>
      <c r="K12" s="16">
        <f t="shared" si="0"/>
        <v>73103514</v>
      </c>
    </row>
    <row r="13" spans="1:11">
      <c r="A13" s="1" t="s">
        <v>37</v>
      </c>
      <c r="B13" s="85">
        <v>174876435</v>
      </c>
      <c r="C13" s="85">
        <v>3923778</v>
      </c>
      <c r="D13" s="85">
        <v>2667219</v>
      </c>
      <c r="E13" s="85">
        <v>20383198</v>
      </c>
      <c r="F13" s="85">
        <v>7687880</v>
      </c>
      <c r="G13" s="85">
        <v>28394221</v>
      </c>
      <c r="H13" s="85">
        <v>1031658</v>
      </c>
      <c r="I13" s="85">
        <v>0</v>
      </c>
      <c r="J13" s="85">
        <v>255550</v>
      </c>
      <c r="K13" s="16">
        <f t="shared" si="0"/>
        <v>239219939</v>
      </c>
    </row>
    <row r="14" spans="1:11">
      <c r="A14" s="1" t="s">
        <v>38</v>
      </c>
      <c r="B14" s="85">
        <v>12393837</v>
      </c>
      <c r="C14" s="85">
        <v>5704809</v>
      </c>
      <c r="D14" s="85">
        <v>5037454</v>
      </c>
      <c r="E14" s="85">
        <v>512489</v>
      </c>
      <c r="F14" s="85">
        <v>3555073</v>
      </c>
      <c r="G14" s="85">
        <v>34891</v>
      </c>
      <c r="H14" s="85">
        <v>219575</v>
      </c>
      <c r="I14" s="85">
        <v>0</v>
      </c>
      <c r="J14" s="85">
        <v>99925</v>
      </c>
      <c r="K14" s="16">
        <f t="shared" si="0"/>
        <v>27558053</v>
      </c>
    </row>
    <row r="15" spans="1:11">
      <c r="A15" s="1" t="s">
        <v>39</v>
      </c>
      <c r="B15" s="85">
        <v>5755241</v>
      </c>
      <c r="C15" s="85">
        <v>1108573</v>
      </c>
      <c r="D15" s="85">
        <v>3845213</v>
      </c>
      <c r="E15" s="85">
        <v>508209</v>
      </c>
      <c r="F15" s="85">
        <v>330285</v>
      </c>
      <c r="G15" s="85">
        <v>490173</v>
      </c>
      <c r="H15" s="85">
        <v>152210</v>
      </c>
      <c r="I15" s="85">
        <v>0</v>
      </c>
      <c r="J15" s="85">
        <v>4734790</v>
      </c>
      <c r="K15" s="16">
        <f t="shared" si="0"/>
        <v>16924694</v>
      </c>
    </row>
    <row r="16" spans="1:11">
      <c r="A16" s="1" t="s">
        <v>40</v>
      </c>
      <c r="B16" s="85">
        <v>3117253</v>
      </c>
      <c r="C16" s="85">
        <v>457348</v>
      </c>
      <c r="D16" s="85">
        <v>1994756</v>
      </c>
      <c r="E16" s="85">
        <v>184721</v>
      </c>
      <c r="F16" s="85">
        <v>1148662</v>
      </c>
      <c r="G16" s="85">
        <v>2896541</v>
      </c>
      <c r="H16" s="85">
        <v>80510</v>
      </c>
      <c r="I16" s="85">
        <v>0</v>
      </c>
      <c r="J16" s="85">
        <v>387263</v>
      </c>
      <c r="K16" s="16">
        <f t="shared" si="0"/>
        <v>10267054</v>
      </c>
    </row>
    <row r="17" spans="1:11">
      <c r="A17" s="64" t="s">
        <v>41</v>
      </c>
      <c r="B17" s="85">
        <v>429522918</v>
      </c>
      <c r="C17" s="85">
        <v>163910487</v>
      </c>
      <c r="D17" s="85">
        <v>349101</v>
      </c>
      <c r="E17" s="85">
        <v>11585697</v>
      </c>
      <c r="F17" s="85">
        <v>42092396</v>
      </c>
      <c r="G17" s="85">
        <v>61222644</v>
      </c>
      <c r="H17" s="85">
        <v>3976863</v>
      </c>
      <c r="I17" s="85">
        <v>0</v>
      </c>
      <c r="J17" s="85">
        <v>2002428</v>
      </c>
      <c r="K17" s="16">
        <f t="shared" si="0"/>
        <v>714662534</v>
      </c>
    </row>
    <row r="18" spans="1:11">
      <c r="A18" s="1" t="s">
        <v>42</v>
      </c>
      <c r="B18" s="15">
        <v>56210754</v>
      </c>
      <c r="C18" s="15">
        <v>16698691</v>
      </c>
      <c r="D18" s="15">
        <v>51433999</v>
      </c>
      <c r="E18" s="15">
        <v>3757461</v>
      </c>
      <c r="F18" s="15">
        <v>10364215</v>
      </c>
      <c r="G18" s="15">
        <v>14071502</v>
      </c>
      <c r="H18" s="15">
        <v>872369</v>
      </c>
      <c r="I18" s="15">
        <v>0</v>
      </c>
      <c r="J18" s="15">
        <v>1397719</v>
      </c>
      <c r="K18" s="16">
        <f t="shared" si="0"/>
        <v>154806710</v>
      </c>
    </row>
    <row r="19" spans="1:11">
      <c r="A19" s="1" t="s">
        <v>43</v>
      </c>
      <c r="B19" s="15">
        <v>17276745</v>
      </c>
      <c r="C19" s="15">
        <v>10430038</v>
      </c>
      <c r="D19" s="15">
        <v>6421136</v>
      </c>
      <c r="E19" s="15">
        <v>749047</v>
      </c>
      <c r="F19" s="15">
        <v>5922728</v>
      </c>
      <c r="G19" s="15">
        <v>3300</v>
      </c>
      <c r="H19" s="15">
        <v>338592</v>
      </c>
      <c r="I19" s="15">
        <v>0</v>
      </c>
      <c r="J19" s="15">
        <v>4165611</v>
      </c>
      <c r="K19" s="16">
        <f t="shared" si="0"/>
        <v>45307197</v>
      </c>
    </row>
    <row r="20" spans="1:11">
      <c r="A20" s="1" t="s">
        <v>44</v>
      </c>
      <c r="B20" s="15">
        <v>3709275</v>
      </c>
      <c r="C20" s="15">
        <v>506642</v>
      </c>
      <c r="D20" s="15">
        <v>1720467</v>
      </c>
      <c r="E20" s="15">
        <v>194293</v>
      </c>
      <c r="F20" s="15">
        <v>633745</v>
      </c>
      <c r="G20" s="15">
        <v>0</v>
      </c>
      <c r="H20" s="15">
        <v>46544</v>
      </c>
      <c r="I20" s="15">
        <v>0</v>
      </c>
      <c r="J20" s="15">
        <v>0</v>
      </c>
      <c r="K20" s="16">
        <f t="shared" si="0"/>
        <v>6810966</v>
      </c>
    </row>
    <row r="21" spans="1:11">
      <c r="A21" s="1" t="s">
        <v>45</v>
      </c>
      <c r="B21" s="15">
        <v>5813971</v>
      </c>
      <c r="C21" s="15">
        <v>908550</v>
      </c>
      <c r="D21" s="15">
        <v>2676217</v>
      </c>
      <c r="E21" s="15">
        <v>324213</v>
      </c>
      <c r="F21" s="15">
        <v>0</v>
      </c>
      <c r="G21" s="15">
        <v>3149040</v>
      </c>
      <c r="H21" s="15">
        <v>130332</v>
      </c>
      <c r="I21" s="15">
        <v>0</v>
      </c>
      <c r="J21" s="15">
        <v>0</v>
      </c>
      <c r="K21" s="16">
        <f t="shared" si="0"/>
        <v>13002323</v>
      </c>
    </row>
    <row r="22" spans="1:11">
      <c r="A22" s="1" t="s">
        <v>46</v>
      </c>
      <c r="B22" s="15">
        <v>2491913</v>
      </c>
      <c r="C22" s="15">
        <v>976618</v>
      </c>
      <c r="D22" s="15">
        <v>1733986</v>
      </c>
      <c r="E22" s="15">
        <v>201974</v>
      </c>
      <c r="F22" s="15">
        <v>255147</v>
      </c>
      <c r="G22" s="15">
        <v>1753791</v>
      </c>
      <c r="H22" s="15">
        <v>44910</v>
      </c>
      <c r="I22" s="15">
        <v>0</v>
      </c>
      <c r="J22" s="15">
        <v>786168</v>
      </c>
      <c r="K22" s="16">
        <f t="shared" si="0"/>
        <v>8244507</v>
      </c>
    </row>
    <row r="23" spans="1:11">
      <c r="A23" s="1" t="s">
        <v>47</v>
      </c>
      <c r="B23" s="15">
        <v>4152558</v>
      </c>
      <c r="C23" s="15">
        <v>576978</v>
      </c>
      <c r="D23" s="15">
        <v>6811710</v>
      </c>
      <c r="E23" s="15">
        <v>206242</v>
      </c>
      <c r="F23" s="15">
        <v>1415032</v>
      </c>
      <c r="G23" s="15">
        <v>0</v>
      </c>
      <c r="H23" s="15">
        <v>60763</v>
      </c>
      <c r="I23" s="15">
        <v>0</v>
      </c>
      <c r="J23" s="15">
        <v>0</v>
      </c>
      <c r="K23" s="16">
        <f t="shared" si="0"/>
        <v>13223283</v>
      </c>
    </row>
    <row r="24" spans="1:11">
      <c r="A24" s="1" t="s">
        <v>48</v>
      </c>
      <c r="B24" s="15">
        <v>3259609</v>
      </c>
      <c r="C24" s="15">
        <v>439841</v>
      </c>
      <c r="D24" s="15">
        <v>1938666</v>
      </c>
      <c r="E24" s="15">
        <v>313479</v>
      </c>
      <c r="F24" s="15">
        <v>635055</v>
      </c>
      <c r="G24" s="15">
        <v>1104057</v>
      </c>
      <c r="H24" s="15">
        <v>40542</v>
      </c>
      <c r="I24" s="15">
        <v>0</v>
      </c>
      <c r="J24" s="15">
        <v>342446</v>
      </c>
      <c r="K24" s="16">
        <f t="shared" si="0"/>
        <v>8073695</v>
      </c>
    </row>
    <row r="25" spans="1:11">
      <c r="A25" s="1" t="s">
        <v>49</v>
      </c>
      <c r="B25" s="15">
        <v>2422489</v>
      </c>
      <c r="C25" s="15">
        <v>400584</v>
      </c>
      <c r="D25" s="15">
        <v>2295285</v>
      </c>
      <c r="E25" s="15">
        <v>139701</v>
      </c>
      <c r="F25" s="15">
        <v>928566</v>
      </c>
      <c r="G25" s="15">
        <v>1371867</v>
      </c>
      <c r="H25" s="15">
        <v>66440</v>
      </c>
      <c r="I25" s="15">
        <v>0</v>
      </c>
      <c r="J25" s="15">
        <v>0</v>
      </c>
      <c r="K25" s="16">
        <f t="shared" si="0"/>
        <v>7624932</v>
      </c>
    </row>
    <row r="26" spans="1:11">
      <c r="A26" s="1" t="s">
        <v>50</v>
      </c>
      <c r="B26" s="15">
        <v>9508480</v>
      </c>
      <c r="C26" s="15">
        <v>2707412</v>
      </c>
      <c r="D26" s="15">
        <v>22320</v>
      </c>
      <c r="E26" s="15">
        <v>405968</v>
      </c>
      <c r="F26" s="15">
        <v>188718</v>
      </c>
      <c r="G26" s="15">
        <v>2655926</v>
      </c>
      <c r="H26" s="15">
        <v>76797</v>
      </c>
      <c r="I26" s="15">
        <v>0</v>
      </c>
      <c r="J26" s="15">
        <v>800568</v>
      </c>
      <c r="K26" s="16">
        <f t="shared" si="0"/>
        <v>16366189</v>
      </c>
    </row>
    <row r="27" spans="1:11">
      <c r="A27" s="1" t="s">
        <v>51</v>
      </c>
      <c r="B27" s="15">
        <v>12250332</v>
      </c>
      <c r="C27" s="15">
        <v>1259520</v>
      </c>
      <c r="D27" s="15">
        <v>3867657</v>
      </c>
      <c r="E27" s="15">
        <v>536450</v>
      </c>
      <c r="F27" s="15">
        <v>739217</v>
      </c>
      <c r="G27" s="15">
        <v>2923047</v>
      </c>
      <c r="H27" s="15">
        <v>178951</v>
      </c>
      <c r="I27" s="15">
        <v>0</v>
      </c>
      <c r="J27" s="15">
        <v>36856</v>
      </c>
      <c r="K27" s="16">
        <f t="shared" si="0"/>
        <v>21792030</v>
      </c>
    </row>
    <row r="28" spans="1:11">
      <c r="A28" s="1" t="s">
        <v>52</v>
      </c>
      <c r="B28" s="15">
        <v>44292520</v>
      </c>
      <c r="C28" s="15">
        <v>20818065</v>
      </c>
      <c r="D28" s="15">
        <v>619254</v>
      </c>
      <c r="E28" s="15">
        <v>3893089</v>
      </c>
      <c r="F28" s="15">
        <v>2897322</v>
      </c>
      <c r="G28" s="15">
        <v>13564418</v>
      </c>
      <c r="H28" s="15">
        <v>444123</v>
      </c>
      <c r="I28" s="15">
        <v>0</v>
      </c>
      <c r="J28" s="15">
        <v>14</v>
      </c>
      <c r="K28" s="16">
        <f t="shared" si="0"/>
        <v>86528805</v>
      </c>
    </row>
    <row r="29" spans="1:11">
      <c r="A29" s="1" t="s">
        <v>53</v>
      </c>
      <c r="B29" s="15">
        <v>18168682</v>
      </c>
      <c r="C29" s="15">
        <v>2974175</v>
      </c>
      <c r="D29" s="15">
        <v>11473267</v>
      </c>
      <c r="E29" s="15">
        <v>1020418</v>
      </c>
      <c r="F29" s="15">
        <v>5150815</v>
      </c>
      <c r="G29" s="15">
        <v>6641430</v>
      </c>
      <c r="H29" s="15">
        <v>327512</v>
      </c>
      <c r="I29" s="15">
        <v>0</v>
      </c>
      <c r="J29" s="15">
        <v>613729</v>
      </c>
      <c r="K29" s="16">
        <f t="shared" si="0"/>
        <v>46370028</v>
      </c>
    </row>
    <row r="30" spans="1:11">
      <c r="A30" s="1" t="s">
        <v>54</v>
      </c>
      <c r="B30" s="15">
        <v>238923113</v>
      </c>
      <c r="C30" s="15">
        <v>111902598</v>
      </c>
      <c r="D30" s="15">
        <v>153302809</v>
      </c>
      <c r="E30" s="15">
        <v>27179075</v>
      </c>
      <c r="F30" s="15">
        <v>2802042</v>
      </c>
      <c r="G30" s="15">
        <v>31840637</v>
      </c>
      <c r="H30" s="15">
        <v>5329698</v>
      </c>
      <c r="I30" s="15">
        <v>470229</v>
      </c>
      <c r="J30" s="15">
        <v>19846016</v>
      </c>
      <c r="K30" s="16">
        <f t="shared" si="0"/>
        <v>591596217</v>
      </c>
    </row>
    <row r="31" spans="1:11">
      <c r="A31" s="1" t="s">
        <v>55</v>
      </c>
      <c r="B31" s="15">
        <v>3908167</v>
      </c>
      <c r="C31" s="15">
        <v>83054</v>
      </c>
      <c r="D31" s="15">
        <v>294370</v>
      </c>
      <c r="E31" s="15">
        <v>100687</v>
      </c>
      <c r="F31" s="15">
        <v>167225</v>
      </c>
      <c r="G31" s="15">
        <v>1696678</v>
      </c>
      <c r="H31" s="15">
        <v>50398</v>
      </c>
      <c r="I31" s="15">
        <v>0</v>
      </c>
      <c r="J31" s="15">
        <v>238163</v>
      </c>
      <c r="K31" s="16">
        <f t="shared" si="0"/>
        <v>6538742</v>
      </c>
    </row>
    <row r="32" spans="1:11">
      <c r="A32" s="1" t="s">
        <v>56</v>
      </c>
      <c r="B32" s="15">
        <v>28426715</v>
      </c>
      <c r="C32" s="15">
        <v>36711564</v>
      </c>
      <c r="D32" s="15">
        <v>19488131</v>
      </c>
      <c r="E32" s="15">
        <v>3975878</v>
      </c>
      <c r="F32" s="15">
        <v>1125063</v>
      </c>
      <c r="G32" s="15">
        <v>0</v>
      </c>
      <c r="H32" s="15">
        <v>398008</v>
      </c>
      <c r="I32" s="15">
        <v>0</v>
      </c>
      <c r="J32" s="15">
        <v>4831</v>
      </c>
      <c r="K32" s="16">
        <f t="shared" si="0"/>
        <v>90130190</v>
      </c>
    </row>
    <row r="33" spans="1:11">
      <c r="A33" s="1" t="s">
        <v>57</v>
      </c>
      <c r="B33" s="15">
        <v>5849027</v>
      </c>
      <c r="C33" s="15">
        <v>41243</v>
      </c>
      <c r="D33" s="15">
        <v>4108554</v>
      </c>
      <c r="E33" s="15">
        <v>246181</v>
      </c>
      <c r="F33" s="15">
        <v>415288</v>
      </c>
      <c r="G33" s="15">
        <v>5340198</v>
      </c>
      <c r="H33" s="15">
        <v>132965</v>
      </c>
      <c r="I33" s="15">
        <v>0</v>
      </c>
      <c r="J33" s="15">
        <v>85786</v>
      </c>
      <c r="K33" s="16">
        <f t="shared" si="0"/>
        <v>16219242</v>
      </c>
    </row>
    <row r="34" spans="1:11">
      <c r="A34" s="1" t="s">
        <v>58</v>
      </c>
      <c r="B34" s="15">
        <v>2996421</v>
      </c>
      <c r="C34" s="15">
        <v>1083558</v>
      </c>
      <c r="D34" s="15">
        <v>1444231</v>
      </c>
      <c r="E34" s="15">
        <v>101036</v>
      </c>
      <c r="F34" s="15">
        <v>2649065</v>
      </c>
      <c r="G34" s="15">
        <v>1407587</v>
      </c>
      <c r="H34" s="15">
        <v>29519</v>
      </c>
      <c r="I34" s="15">
        <v>0</v>
      </c>
      <c r="J34" s="15">
        <v>0</v>
      </c>
      <c r="K34" s="16">
        <f t="shared" si="0"/>
        <v>9711417</v>
      </c>
    </row>
    <row r="35" spans="1:11">
      <c r="A35" s="1" t="s">
        <v>59</v>
      </c>
      <c r="B35" s="15">
        <v>1021875</v>
      </c>
      <c r="C35" s="15">
        <v>71252</v>
      </c>
      <c r="D35" s="15">
        <v>811019</v>
      </c>
      <c r="E35" s="15">
        <v>121128</v>
      </c>
      <c r="F35" s="15">
        <v>165904</v>
      </c>
      <c r="G35" s="15">
        <v>647183</v>
      </c>
      <c r="H35" s="15">
        <v>29602</v>
      </c>
      <c r="I35" s="15">
        <v>0</v>
      </c>
      <c r="J35" s="15">
        <v>367481</v>
      </c>
      <c r="K35" s="16">
        <f t="shared" si="0"/>
        <v>3235444</v>
      </c>
    </row>
    <row r="36" spans="1:11">
      <c r="A36" s="1" t="s">
        <v>60</v>
      </c>
      <c r="B36" s="15">
        <v>49766917</v>
      </c>
      <c r="C36" s="15">
        <v>22968141</v>
      </c>
      <c r="D36" s="15">
        <v>27291505</v>
      </c>
      <c r="E36" s="15">
        <v>3430021</v>
      </c>
      <c r="F36" s="15">
        <v>3068215</v>
      </c>
      <c r="G36" s="15">
        <v>27423294</v>
      </c>
      <c r="H36" s="15">
        <v>795140</v>
      </c>
      <c r="I36" s="15">
        <v>0</v>
      </c>
      <c r="J36" s="15">
        <v>3516227</v>
      </c>
      <c r="K36" s="16">
        <f t="shared" si="0"/>
        <v>138259460</v>
      </c>
    </row>
    <row r="37" spans="1:11">
      <c r="A37" s="1" t="s">
        <v>61</v>
      </c>
      <c r="B37" s="15">
        <v>148385928</v>
      </c>
      <c r="C37" s="15">
        <v>1319524</v>
      </c>
      <c r="D37" s="15">
        <v>58439140</v>
      </c>
      <c r="E37" s="15">
        <v>9220430</v>
      </c>
      <c r="F37" s="15">
        <v>6418778</v>
      </c>
      <c r="G37" s="15">
        <v>39358666</v>
      </c>
      <c r="H37" s="15">
        <v>3627280</v>
      </c>
      <c r="I37" s="15">
        <v>0</v>
      </c>
      <c r="J37" s="15">
        <v>7853479</v>
      </c>
      <c r="K37" s="16">
        <f t="shared" si="0"/>
        <v>274623225</v>
      </c>
    </row>
    <row r="38" spans="1:11">
      <c r="A38" s="1" t="s">
        <v>62</v>
      </c>
      <c r="B38" s="15">
        <v>35062138</v>
      </c>
      <c r="C38" s="15">
        <v>8324057</v>
      </c>
      <c r="D38" s="15">
        <v>39670581</v>
      </c>
      <c r="E38" s="15">
        <v>1932904</v>
      </c>
      <c r="F38" s="15">
        <v>1500858</v>
      </c>
      <c r="G38" s="15">
        <v>19237014</v>
      </c>
      <c r="H38" s="15">
        <v>744307</v>
      </c>
      <c r="I38" s="15">
        <v>0</v>
      </c>
      <c r="J38" s="15">
        <v>1627752</v>
      </c>
      <c r="K38" s="16">
        <f t="shared" si="0"/>
        <v>108099611</v>
      </c>
    </row>
    <row r="39" spans="1:11">
      <c r="A39" s="1" t="s">
        <v>63</v>
      </c>
      <c r="B39" s="15">
        <v>6556649</v>
      </c>
      <c r="C39" s="15">
        <v>2006827</v>
      </c>
      <c r="D39" s="15">
        <v>4112401</v>
      </c>
      <c r="E39" s="15">
        <v>517887</v>
      </c>
      <c r="F39" s="15">
        <v>710153</v>
      </c>
      <c r="G39" s="15">
        <v>4780122</v>
      </c>
      <c r="H39" s="15">
        <v>133087</v>
      </c>
      <c r="I39" s="15">
        <v>0</v>
      </c>
      <c r="J39" s="15">
        <v>1364888</v>
      </c>
      <c r="K39" s="16">
        <f t="shared" si="0"/>
        <v>20182014</v>
      </c>
    </row>
    <row r="40" spans="1:11">
      <c r="A40" s="1" t="s">
        <v>64</v>
      </c>
      <c r="B40" s="15">
        <v>1508992</v>
      </c>
      <c r="C40" s="15">
        <v>62530</v>
      </c>
      <c r="D40" s="15">
        <v>763780</v>
      </c>
      <c r="E40" s="15">
        <v>43954</v>
      </c>
      <c r="F40" s="15">
        <v>206733</v>
      </c>
      <c r="G40" s="15">
        <v>431978</v>
      </c>
      <c r="H40" s="15">
        <v>29881</v>
      </c>
      <c r="I40" s="15">
        <v>0</v>
      </c>
      <c r="J40" s="15">
        <v>388883</v>
      </c>
      <c r="K40" s="16">
        <f t="shared" si="0"/>
        <v>3436731</v>
      </c>
    </row>
    <row r="41" spans="1:11">
      <c r="A41" s="1" t="s">
        <v>65</v>
      </c>
      <c r="B41" s="15">
        <v>140043</v>
      </c>
      <c r="C41" s="15">
        <v>360778</v>
      </c>
      <c r="D41" s="15">
        <v>0</v>
      </c>
      <c r="E41" s="15">
        <v>247743</v>
      </c>
      <c r="F41" s="15">
        <v>372357</v>
      </c>
      <c r="G41" s="15">
        <v>2018173</v>
      </c>
      <c r="H41" s="15">
        <v>37445</v>
      </c>
      <c r="I41" s="15">
        <v>0</v>
      </c>
      <c r="J41" s="15">
        <v>0</v>
      </c>
      <c r="K41" s="16">
        <f t="shared" si="0"/>
        <v>3176539</v>
      </c>
    </row>
    <row r="42" spans="1:11">
      <c r="A42" s="1" t="s">
        <v>66</v>
      </c>
      <c r="B42" s="15">
        <v>93096000</v>
      </c>
      <c r="C42" s="15">
        <v>0</v>
      </c>
      <c r="D42" s="15">
        <v>31201000</v>
      </c>
      <c r="E42" s="15">
        <v>11253000</v>
      </c>
      <c r="F42" s="15">
        <v>13818000</v>
      </c>
      <c r="G42" s="15">
        <v>18748000</v>
      </c>
      <c r="H42" s="15">
        <v>1968000</v>
      </c>
      <c r="I42" s="15">
        <v>0</v>
      </c>
      <c r="J42" s="15">
        <v>1941000</v>
      </c>
      <c r="K42" s="16">
        <f t="shared" si="0"/>
        <v>172025000</v>
      </c>
    </row>
    <row r="43" spans="1:11">
      <c r="A43" s="1" t="s">
        <v>67</v>
      </c>
      <c r="B43" s="15">
        <v>43197223</v>
      </c>
      <c r="C43" s="15">
        <v>38243961</v>
      </c>
      <c r="D43" s="15">
        <v>30634143</v>
      </c>
      <c r="E43" s="15">
        <v>4122042</v>
      </c>
      <c r="F43" s="15">
        <v>9817039</v>
      </c>
      <c r="G43" s="15">
        <v>18643620</v>
      </c>
      <c r="H43" s="15">
        <v>3273865</v>
      </c>
      <c r="I43" s="15">
        <v>0</v>
      </c>
      <c r="J43" s="15">
        <v>7758348</v>
      </c>
      <c r="K43" s="16">
        <f t="shared" si="0"/>
        <v>155690241</v>
      </c>
    </row>
    <row r="44" spans="1:11">
      <c r="A44" s="1" t="s">
        <v>68</v>
      </c>
      <c r="B44" s="15">
        <v>44817634</v>
      </c>
      <c r="C44" s="15">
        <v>6755473</v>
      </c>
      <c r="D44" s="15">
        <v>20693917</v>
      </c>
      <c r="E44" s="15">
        <v>5019878</v>
      </c>
      <c r="F44" s="15">
        <v>2235020</v>
      </c>
      <c r="G44" s="15">
        <v>33877295</v>
      </c>
      <c r="H44" s="15">
        <v>372330</v>
      </c>
      <c r="I44" s="15">
        <v>0</v>
      </c>
      <c r="J44" s="15">
        <v>3289933</v>
      </c>
      <c r="K44" s="16">
        <f t="shared" si="0"/>
        <v>117061480</v>
      </c>
    </row>
    <row r="45" spans="1:11">
      <c r="A45" s="1" t="s">
        <v>69</v>
      </c>
      <c r="B45" s="15">
        <v>658838668</v>
      </c>
      <c r="C45" s="15">
        <v>431645237</v>
      </c>
      <c r="D45" s="15">
        <v>347601541</v>
      </c>
      <c r="E45" s="15">
        <v>701455</v>
      </c>
      <c r="F45" s="15">
        <v>8024409</v>
      </c>
      <c r="G45" s="15">
        <v>13615849</v>
      </c>
      <c r="H45" s="15">
        <v>13678377</v>
      </c>
      <c r="I45" s="15">
        <v>66365894</v>
      </c>
      <c r="J45" s="15">
        <v>21117206</v>
      </c>
      <c r="K45" s="16">
        <f t="shared" si="0"/>
        <v>1561588636</v>
      </c>
    </row>
    <row r="46" spans="1:11">
      <c r="A46" s="1" t="s">
        <v>70</v>
      </c>
      <c r="B46" s="15">
        <v>48833561</v>
      </c>
      <c r="C46" s="15">
        <v>13112630</v>
      </c>
      <c r="D46" s="15">
        <v>4721990</v>
      </c>
      <c r="E46" s="15">
        <v>5841636</v>
      </c>
      <c r="F46" s="15">
        <v>6787655</v>
      </c>
      <c r="G46" s="15">
        <v>1925411</v>
      </c>
      <c r="H46" s="15">
        <v>705161</v>
      </c>
      <c r="I46" s="15">
        <v>0</v>
      </c>
      <c r="J46" s="15">
        <v>43012227</v>
      </c>
      <c r="K46" s="16">
        <f t="shared" si="0"/>
        <v>124940271</v>
      </c>
    </row>
    <row r="47" spans="1:11">
      <c r="A47" s="1" t="s">
        <v>71</v>
      </c>
      <c r="B47" s="15">
        <v>14325024</v>
      </c>
      <c r="C47" s="15">
        <v>7261697</v>
      </c>
      <c r="D47" s="15">
        <v>7350657</v>
      </c>
      <c r="E47" s="15">
        <v>660450</v>
      </c>
      <c r="F47" s="15">
        <v>2974348</v>
      </c>
      <c r="G47" s="15">
        <v>8579578</v>
      </c>
      <c r="H47" s="15">
        <v>287850</v>
      </c>
      <c r="I47" s="15">
        <v>0</v>
      </c>
      <c r="J47" s="15">
        <v>1523341</v>
      </c>
      <c r="K47" s="16">
        <f t="shared" si="0"/>
        <v>42962945</v>
      </c>
    </row>
    <row r="48" spans="1:11">
      <c r="A48" s="1" t="s">
        <v>72</v>
      </c>
      <c r="B48" s="15">
        <v>41011631</v>
      </c>
      <c r="C48" s="15">
        <v>38400</v>
      </c>
      <c r="D48" s="15">
        <v>15871669</v>
      </c>
      <c r="E48" s="15">
        <v>2185252</v>
      </c>
      <c r="F48" s="15">
        <v>2526639</v>
      </c>
      <c r="G48" s="15">
        <v>9300499</v>
      </c>
      <c r="H48" s="15">
        <v>526704</v>
      </c>
      <c r="I48" s="15">
        <v>0</v>
      </c>
      <c r="J48" s="15">
        <v>1417321</v>
      </c>
      <c r="K48" s="16">
        <f t="shared" si="0"/>
        <v>72878115</v>
      </c>
    </row>
    <row r="49" spans="1:11">
      <c r="A49" s="1" t="s">
        <v>73</v>
      </c>
      <c r="B49" s="15">
        <v>9600980</v>
      </c>
      <c r="C49" s="15">
        <v>3479474</v>
      </c>
      <c r="D49" s="15">
        <v>6311283</v>
      </c>
      <c r="E49" s="15">
        <v>878659</v>
      </c>
      <c r="F49" s="15">
        <v>291215</v>
      </c>
      <c r="G49" s="15">
        <v>2849486</v>
      </c>
      <c r="H49" s="15">
        <v>87853</v>
      </c>
      <c r="I49" s="15">
        <v>0</v>
      </c>
      <c r="J49" s="15">
        <v>883737</v>
      </c>
      <c r="K49" s="16">
        <f t="shared" si="0"/>
        <v>24382687</v>
      </c>
    </row>
    <row r="50" spans="1:11">
      <c r="A50" s="1" t="s">
        <v>74</v>
      </c>
      <c r="B50" s="15">
        <v>227508526</v>
      </c>
      <c r="C50" s="15">
        <v>157408371</v>
      </c>
      <c r="D50" s="15">
        <v>162788824</v>
      </c>
      <c r="E50" s="15">
        <v>33289541</v>
      </c>
      <c r="F50" s="15">
        <v>8517534</v>
      </c>
      <c r="G50" s="15">
        <v>0</v>
      </c>
      <c r="H50" s="15">
        <v>4604269</v>
      </c>
      <c r="I50" s="15">
        <v>268029</v>
      </c>
      <c r="J50" s="15">
        <v>2713297</v>
      </c>
      <c r="K50" s="16">
        <f t="shared" si="0"/>
        <v>597098391</v>
      </c>
    </row>
    <row r="51" spans="1:11">
      <c r="A51" s="1" t="s">
        <v>75</v>
      </c>
      <c r="B51" s="15">
        <v>89986163</v>
      </c>
      <c r="C51" s="15">
        <v>54562590</v>
      </c>
      <c r="D51" s="15">
        <v>40816800</v>
      </c>
      <c r="E51" s="15">
        <v>4352740</v>
      </c>
      <c r="F51" s="15">
        <v>2017891</v>
      </c>
      <c r="G51" s="15">
        <v>0</v>
      </c>
      <c r="H51" s="15">
        <v>885162</v>
      </c>
      <c r="I51" s="15">
        <v>0</v>
      </c>
      <c r="J51" s="15">
        <v>0</v>
      </c>
      <c r="K51" s="16">
        <f t="shared" si="0"/>
        <v>192621346</v>
      </c>
    </row>
    <row r="52" spans="1:11">
      <c r="A52" s="1" t="s">
        <v>76</v>
      </c>
      <c r="B52" s="15">
        <v>434190002</v>
      </c>
      <c r="C52" s="15">
        <v>284018505</v>
      </c>
      <c r="D52" s="15">
        <v>158527358</v>
      </c>
      <c r="E52" s="15">
        <v>18443628</v>
      </c>
      <c r="F52" s="15">
        <v>12058260</v>
      </c>
      <c r="G52" s="15">
        <v>0</v>
      </c>
      <c r="H52" s="15">
        <v>3589042</v>
      </c>
      <c r="I52" s="15">
        <v>1426564</v>
      </c>
      <c r="J52" s="15">
        <v>6390387</v>
      </c>
      <c r="K52" s="16">
        <f t="shared" si="0"/>
        <v>918643746</v>
      </c>
    </row>
    <row r="53" spans="1:11">
      <c r="A53" s="1" t="s">
        <v>77</v>
      </c>
      <c r="B53" s="15">
        <v>134670360</v>
      </c>
      <c r="C53" s="15">
        <v>38775603</v>
      </c>
      <c r="D53" s="15">
        <v>22346</v>
      </c>
      <c r="E53" s="15">
        <v>5042608</v>
      </c>
      <c r="F53" s="15">
        <v>9949224</v>
      </c>
      <c r="G53" s="15">
        <v>18097684</v>
      </c>
      <c r="H53" s="15">
        <v>1521120</v>
      </c>
      <c r="I53" s="15">
        <v>270548</v>
      </c>
      <c r="J53" s="15">
        <v>4468686</v>
      </c>
      <c r="K53" s="16">
        <f t="shared" si="0"/>
        <v>212818179</v>
      </c>
    </row>
    <row r="54" spans="1:11">
      <c r="A54" s="1" t="s">
        <v>78</v>
      </c>
      <c r="B54" s="15">
        <v>231490905</v>
      </c>
      <c r="C54" s="15">
        <v>15895592</v>
      </c>
      <c r="D54" s="15">
        <v>166940802</v>
      </c>
      <c r="E54" s="15">
        <v>7847309</v>
      </c>
      <c r="F54" s="15">
        <v>20959267</v>
      </c>
      <c r="G54" s="15">
        <v>109273577</v>
      </c>
      <c r="H54" s="15">
        <v>5854655</v>
      </c>
      <c r="I54" s="15">
        <v>1056187</v>
      </c>
      <c r="J54" s="15">
        <v>5943206</v>
      </c>
      <c r="K54" s="16">
        <f t="shared" si="0"/>
        <v>565261500</v>
      </c>
    </row>
    <row r="55" spans="1:11">
      <c r="A55" s="1" t="s">
        <v>79</v>
      </c>
      <c r="B55" s="15">
        <v>106875873</v>
      </c>
      <c r="C55" s="15">
        <v>44449864</v>
      </c>
      <c r="D55" s="15">
        <v>53580974</v>
      </c>
      <c r="E55" s="15">
        <v>8440649</v>
      </c>
      <c r="F55" s="15">
        <v>8935341</v>
      </c>
      <c r="G55" s="15">
        <v>22057802</v>
      </c>
      <c r="H55" s="15">
        <v>5145580</v>
      </c>
      <c r="I55" s="15">
        <v>0</v>
      </c>
      <c r="J55" s="15">
        <v>10057159</v>
      </c>
      <c r="K55" s="16">
        <f t="shared" si="0"/>
        <v>259543242</v>
      </c>
    </row>
    <row r="56" spans="1:11">
      <c r="A56" s="1" t="s">
        <v>80</v>
      </c>
      <c r="B56" s="15">
        <v>11856660</v>
      </c>
      <c r="C56" s="15">
        <v>3984380</v>
      </c>
      <c r="D56" s="15">
        <v>6430139</v>
      </c>
      <c r="E56" s="15">
        <v>913782</v>
      </c>
      <c r="F56" s="15">
        <v>929740</v>
      </c>
      <c r="G56" s="15">
        <v>5639328</v>
      </c>
      <c r="H56" s="15">
        <v>314602</v>
      </c>
      <c r="I56" s="15">
        <v>0</v>
      </c>
      <c r="J56" s="15">
        <v>1837190</v>
      </c>
      <c r="K56" s="16">
        <f t="shared" si="0"/>
        <v>31905821</v>
      </c>
    </row>
    <row r="57" spans="1:11">
      <c r="A57" s="1" t="s">
        <v>81</v>
      </c>
      <c r="B57" s="15">
        <v>76975609</v>
      </c>
      <c r="C57" s="15">
        <v>30300547</v>
      </c>
      <c r="D57" s="15">
        <v>921540</v>
      </c>
      <c r="E57" s="15">
        <v>7291521</v>
      </c>
      <c r="F57" s="15">
        <v>20417999</v>
      </c>
      <c r="G57" s="15">
        <v>10426726</v>
      </c>
      <c r="H57" s="15">
        <v>518756</v>
      </c>
      <c r="I57" s="15">
        <v>0</v>
      </c>
      <c r="J57" s="15">
        <v>3149244</v>
      </c>
      <c r="K57" s="16">
        <f t="shared" si="0"/>
        <v>150001942</v>
      </c>
    </row>
    <row r="58" spans="1:11">
      <c r="A58" s="1" t="s">
        <v>82</v>
      </c>
      <c r="B58" s="15">
        <v>58560041</v>
      </c>
      <c r="C58" s="15">
        <v>0</v>
      </c>
      <c r="D58" s="15">
        <v>40719343</v>
      </c>
      <c r="E58" s="15">
        <v>2557001</v>
      </c>
      <c r="F58" s="15">
        <v>1137347</v>
      </c>
      <c r="G58" s="15">
        <v>53433</v>
      </c>
      <c r="H58" s="15">
        <v>633757</v>
      </c>
      <c r="I58" s="15">
        <v>0</v>
      </c>
      <c r="J58" s="15">
        <v>477058</v>
      </c>
      <c r="K58" s="16">
        <f t="shared" si="0"/>
        <v>104137980</v>
      </c>
    </row>
    <row r="59" spans="1:11">
      <c r="A59" s="1" t="s">
        <v>83</v>
      </c>
      <c r="B59" s="15">
        <v>39036949</v>
      </c>
      <c r="C59" s="15">
        <v>3500162</v>
      </c>
      <c r="D59" s="15">
        <v>1078733</v>
      </c>
      <c r="E59" s="15">
        <v>1884253</v>
      </c>
      <c r="F59" s="15">
        <v>3074886</v>
      </c>
      <c r="G59" s="15">
        <v>0</v>
      </c>
      <c r="H59" s="15">
        <v>0</v>
      </c>
      <c r="I59" s="15">
        <v>0</v>
      </c>
      <c r="J59" s="15">
        <v>188949</v>
      </c>
      <c r="K59" s="16">
        <f t="shared" si="0"/>
        <v>48763932</v>
      </c>
    </row>
    <row r="60" spans="1:11">
      <c r="A60" s="1" t="s">
        <v>84</v>
      </c>
      <c r="B60" s="15">
        <v>75325990</v>
      </c>
      <c r="C60" s="15">
        <v>39448689</v>
      </c>
      <c r="D60" s="15">
        <v>31852191</v>
      </c>
      <c r="E60" s="15">
        <v>11247656</v>
      </c>
      <c r="F60" s="15">
        <v>7462434</v>
      </c>
      <c r="G60" s="15">
        <v>42022003</v>
      </c>
      <c r="H60" s="15">
        <v>3180637</v>
      </c>
      <c r="I60" s="15">
        <v>0</v>
      </c>
      <c r="J60" s="15">
        <v>3067758</v>
      </c>
      <c r="K60" s="16">
        <f t="shared" si="0"/>
        <v>213607358</v>
      </c>
    </row>
    <row r="61" spans="1:11">
      <c r="A61" s="1" t="s">
        <v>85</v>
      </c>
      <c r="B61" s="15">
        <v>89598914</v>
      </c>
      <c r="C61" s="15">
        <v>60093662</v>
      </c>
      <c r="D61" s="15">
        <v>39657090</v>
      </c>
      <c r="E61" s="15">
        <v>3286658</v>
      </c>
      <c r="F61" s="15">
        <v>5986028</v>
      </c>
      <c r="G61" s="15">
        <v>0</v>
      </c>
      <c r="H61" s="15">
        <v>881717</v>
      </c>
      <c r="I61" s="15">
        <v>0</v>
      </c>
      <c r="J61" s="15">
        <v>332914</v>
      </c>
      <c r="K61" s="16">
        <f t="shared" si="0"/>
        <v>199836983</v>
      </c>
    </row>
    <row r="62" spans="1:11">
      <c r="A62" s="1" t="s">
        <v>86</v>
      </c>
      <c r="B62" s="15">
        <v>18765761</v>
      </c>
      <c r="C62" s="15">
        <v>39777945</v>
      </c>
      <c r="D62" s="15">
        <v>9261545</v>
      </c>
      <c r="E62" s="15">
        <v>2379227</v>
      </c>
      <c r="F62" s="15">
        <v>5901802</v>
      </c>
      <c r="G62" s="15">
        <v>1121012</v>
      </c>
      <c r="H62" s="15">
        <v>290501</v>
      </c>
      <c r="I62" s="15">
        <v>0</v>
      </c>
      <c r="J62" s="15">
        <v>0</v>
      </c>
      <c r="K62" s="16">
        <f t="shared" si="0"/>
        <v>77497793</v>
      </c>
    </row>
    <row r="63" spans="1:11">
      <c r="A63" s="1" t="s">
        <v>87</v>
      </c>
      <c r="B63" s="15">
        <v>6236589</v>
      </c>
      <c r="C63" s="15">
        <v>767387</v>
      </c>
      <c r="D63" s="15">
        <v>2859909</v>
      </c>
      <c r="E63" s="15">
        <v>324622</v>
      </c>
      <c r="F63" s="15">
        <v>221367</v>
      </c>
      <c r="G63" s="15">
        <v>5217687</v>
      </c>
      <c r="H63" s="15">
        <v>149006</v>
      </c>
      <c r="I63" s="15">
        <v>0</v>
      </c>
      <c r="J63" s="15">
        <v>179401</v>
      </c>
      <c r="K63" s="16">
        <f t="shared" si="0"/>
        <v>15955968</v>
      </c>
    </row>
    <row r="64" spans="1:11">
      <c r="A64" s="1" t="s">
        <v>88</v>
      </c>
      <c r="B64" s="15">
        <v>4194429</v>
      </c>
      <c r="C64" s="15">
        <v>1103453</v>
      </c>
      <c r="D64" s="15">
        <v>2634180</v>
      </c>
      <c r="E64" s="15">
        <v>165978</v>
      </c>
      <c r="F64" s="15">
        <v>813713</v>
      </c>
      <c r="G64" s="15">
        <v>79594</v>
      </c>
      <c r="H64" s="15">
        <v>90139</v>
      </c>
      <c r="I64" s="15">
        <v>0</v>
      </c>
      <c r="J64" s="15">
        <v>0</v>
      </c>
      <c r="K64" s="16">
        <f t="shared" si="0"/>
        <v>9081486</v>
      </c>
    </row>
    <row r="65" spans="1:11">
      <c r="A65" s="1" t="s">
        <v>89</v>
      </c>
      <c r="B65" s="15">
        <v>2380479</v>
      </c>
      <c r="C65" s="15">
        <v>98217</v>
      </c>
      <c r="D65" s="15">
        <v>0</v>
      </c>
      <c r="E65" s="15">
        <v>71847</v>
      </c>
      <c r="F65" s="15">
        <v>199700</v>
      </c>
      <c r="G65" s="15">
        <v>1522259</v>
      </c>
      <c r="H65" s="15">
        <v>20962</v>
      </c>
      <c r="I65" s="15">
        <v>0</v>
      </c>
      <c r="J65" s="15">
        <v>281394</v>
      </c>
      <c r="K65" s="16">
        <f t="shared" si="0"/>
        <v>4574858</v>
      </c>
    </row>
    <row r="66" spans="1:11">
      <c r="A66" s="1" t="s">
        <v>90</v>
      </c>
      <c r="B66" s="15">
        <v>52531707</v>
      </c>
      <c r="C66" s="15">
        <v>25211030</v>
      </c>
      <c r="D66" s="15">
        <v>46768761</v>
      </c>
      <c r="E66" s="15">
        <v>3955397</v>
      </c>
      <c r="F66" s="15">
        <v>13131284</v>
      </c>
      <c r="G66" s="15">
        <v>22119964</v>
      </c>
      <c r="H66" s="15">
        <v>1918211</v>
      </c>
      <c r="I66" s="15">
        <v>0</v>
      </c>
      <c r="J66" s="15">
        <v>736964</v>
      </c>
      <c r="K66" s="16">
        <f t="shared" si="0"/>
        <v>166373318</v>
      </c>
    </row>
    <row r="67" spans="1:11">
      <c r="A67" s="1" t="s">
        <v>91</v>
      </c>
      <c r="B67" s="15">
        <v>7082043</v>
      </c>
      <c r="C67" s="15">
        <v>1880278</v>
      </c>
      <c r="D67" s="15">
        <v>5018531</v>
      </c>
      <c r="E67" s="15">
        <v>487712</v>
      </c>
      <c r="F67" s="15">
        <v>103195</v>
      </c>
      <c r="G67" s="15">
        <v>2325342</v>
      </c>
      <c r="H67" s="15">
        <v>58363</v>
      </c>
      <c r="I67" s="15">
        <v>0</v>
      </c>
      <c r="J67" s="15">
        <v>0</v>
      </c>
      <c r="K67" s="16">
        <f t="shared" si="0"/>
        <v>16955464</v>
      </c>
    </row>
    <row r="68" spans="1:11">
      <c r="A68" s="1" t="s">
        <v>92</v>
      </c>
      <c r="B68" s="15">
        <v>34870722</v>
      </c>
      <c r="C68" s="15">
        <v>0</v>
      </c>
      <c r="D68" s="15">
        <v>724121</v>
      </c>
      <c r="E68" s="15">
        <v>1567072</v>
      </c>
      <c r="F68" s="15">
        <v>605243</v>
      </c>
      <c r="G68" s="15">
        <v>11689246</v>
      </c>
      <c r="H68" s="15">
        <v>196409</v>
      </c>
      <c r="I68" s="15">
        <v>0</v>
      </c>
      <c r="J68" s="15">
        <v>343909</v>
      </c>
      <c r="K68" s="16">
        <f t="shared" si="0"/>
        <v>49996722</v>
      </c>
    </row>
    <row r="69" spans="1:11">
      <c r="A69" s="7" t="s">
        <v>93</v>
      </c>
      <c r="B69" s="90">
        <v>3084036</v>
      </c>
      <c r="C69" s="90">
        <v>499817</v>
      </c>
      <c r="D69" s="90">
        <v>1370232</v>
      </c>
      <c r="E69" s="90">
        <v>136921</v>
      </c>
      <c r="F69" s="90">
        <v>762788</v>
      </c>
      <c r="G69" s="90">
        <v>1743546</v>
      </c>
      <c r="H69" s="90">
        <v>0</v>
      </c>
      <c r="I69" s="90">
        <v>0</v>
      </c>
      <c r="J69" s="90">
        <v>34010</v>
      </c>
      <c r="K69" s="83">
        <f t="shared" ref="K69" si="1">SUM(B69:J69)</f>
        <v>7631350</v>
      </c>
    </row>
    <row r="70" spans="1:11">
      <c r="A70" s="64" t="s">
        <v>99</v>
      </c>
      <c r="B70" s="76">
        <f t="shared" ref="B70:K70" si="2">SUM(B3:B69)</f>
        <v>4760374424</v>
      </c>
      <c r="C70" s="76">
        <f t="shared" si="2"/>
        <v>1948339544</v>
      </c>
      <c r="D70" s="76">
        <f t="shared" si="2"/>
        <v>2018401681</v>
      </c>
      <c r="E70" s="76">
        <f t="shared" si="2"/>
        <v>252810833</v>
      </c>
      <c r="F70" s="76">
        <f t="shared" si="2"/>
        <v>315309595</v>
      </c>
      <c r="G70" s="76">
        <f t="shared" si="2"/>
        <v>725078393</v>
      </c>
      <c r="H70" s="76">
        <f t="shared" si="2"/>
        <v>85681034</v>
      </c>
      <c r="I70" s="76">
        <f t="shared" si="2"/>
        <v>73015451</v>
      </c>
      <c r="J70" s="76">
        <f t="shared" si="2"/>
        <v>199074545</v>
      </c>
      <c r="K70" s="76">
        <f t="shared" si="2"/>
        <v>10378085500</v>
      </c>
    </row>
  </sheetData>
  <mergeCells count="1">
    <mergeCell ref="A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565fee76-5c69-47ec-8d5c-de6706c05df9">
      <UserInfo>
        <DisplayName>Jennifer Laxner</DisplayName>
        <AccountId>49</AccountId>
        <AccountType/>
      </UserInfo>
      <UserInfo>
        <DisplayName>Tracy Kusmierz</DisplayName>
        <AccountId>41</AccountId>
        <AccountType/>
      </UserInfo>
      <UserInfo>
        <DisplayName>Jeff Scala</DisplayName>
        <AccountId>657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14BB846C438846A5724D53EC091CD7" ma:contentTypeVersion="14" ma:contentTypeDescription="Create a new document." ma:contentTypeScope="" ma:versionID="c95dae3ea34adb81bcb706bcd9d1e4fc">
  <xsd:schema xmlns:xsd="http://www.w3.org/2001/XMLSchema" xmlns:xs="http://www.w3.org/2001/XMLSchema" xmlns:p="http://schemas.microsoft.com/office/2006/metadata/properties" xmlns:ns1="http://schemas.microsoft.com/sharepoint/v3" xmlns:ns2="565fee76-5c69-47ec-8d5c-de6706c05df9" xmlns:ns3="ffad7b3e-4bd2-4749-8b08-92dc5af8bdb4" targetNamespace="http://schemas.microsoft.com/office/2006/metadata/properties" ma:root="true" ma:fieldsID="01519b7d7c5cf79c06ad94fc26684bf4" ns1:_="" ns2:_="" ns3:_="">
    <xsd:import namespace="http://schemas.microsoft.com/sharepoint/v3"/>
    <xsd:import namespace="565fee76-5c69-47ec-8d5c-de6706c05df9"/>
    <xsd:import namespace="ffad7b3e-4bd2-4749-8b08-92dc5af8bdb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fee76-5c69-47ec-8d5c-de6706c05d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d7b3e-4bd2-4749-8b08-92dc5af8bd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CF01D3-FD97-479D-8372-7DD8A11C93DB}"/>
</file>

<file path=customXml/itemProps2.xml><?xml version="1.0" encoding="utf-8"?>
<ds:datastoreItem xmlns:ds="http://schemas.openxmlformats.org/officeDocument/2006/customXml" ds:itemID="{B0EA2656-32F2-497A-A741-E0C86119139A}"/>
</file>

<file path=customXml/itemProps3.xml><?xml version="1.0" encoding="utf-8"?>
<ds:datastoreItem xmlns:ds="http://schemas.openxmlformats.org/officeDocument/2006/customXml" ds:itemID="{311D63B5-7989-4A59-BF59-A33E2F631E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Shane Roerk</cp:lastModifiedBy>
  <cp:revision/>
  <dcterms:created xsi:type="dcterms:W3CDTF">2019-12-02T18:13:36Z</dcterms:created>
  <dcterms:modified xsi:type="dcterms:W3CDTF">2020-01-24T22:12:53Z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0x010100FE14BB846C438846A5724D53EC091CD7</vt:lpwstr>
  </property>
</Properties>
</file>